
<file path=[Content_Types].xml><?xml version="1.0" encoding="utf-8"?>
<Types xmlns="http://schemas.openxmlformats.org/package/2006/content-types">
  <Override PartName="/xl/worksheets/sheet7.xml" ContentType="application/vnd.openxmlformats-officedocument.spreadsheetml.worksheet+xml"/>
  <Override PartName="/xl/comments2.xml" ContentType="application/vnd.openxmlformats-officedocument.spreadsheetml.comments+xml"/>
  <Override PartName="/xl/worksheets/sheet2.xml" ContentType="application/vnd.openxmlformats-officedocument.spreadsheetml.worksheet+xml"/>
  <Override PartName="/xl/sharedStrings.xml" ContentType="application/vnd.openxmlformats-officedocument.spreadsheetml.sharedStrings+xml"/>
  <Override PartName="/xl/worksheets/sheet9.xml" ContentType="application/vnd.openxmlformats-officedocument.spreadsheetml.worksheet+xml"/>
  <Override PartName="/xl/externalLinks/externalLink2.xml" ContentType="application/vnd.openxmlformats-officedocument.spreadsheetml.externalLink+xml"/>
  <Override PartName="/xl/theme/theme1.xml" ContentType="application/vnd.openxmlformats-officedocument.theme+xml"/>
  <Override PartName="/xl/worksheets/sheet4.xml" ContentType="application/vnd.openxmlformats-officedocument.spreadsheetml.worksheet+xml"/>
  <Default Extension="xml" ContentType="application/xml"/>
  <Override PartName="/xl/worksheets/sheet6.xml" ContentType="application/vnd.openxmlformats-officedocument.spreadsheetml.worksheet+xml"/>
  <Override PartName="/docProps/app.xml" ContentType="application/vnd.openxmlformats-officedocument.extended-properties+xml"/>
  <Override PartName="/xl/workbook.xml" ContentType="application/vnd.openxmlformats-officedocument.spreadsheetml.sheet.main+xml"/>
  <Override PartName="/xl/comments1.xml" ContentType="application/vnd.openxmlformats-officedocument.spreadsheetml.comments+xml"/>
  <Override PartName="/xl/worksheets/sheet1.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styles.xml" ContentType="application/vnd.openxmlformats-officedocument.spreadsheetml.styles+xml"/>
  <Override PartName="/xl/calcChain.xml" ContentType="application/vnd.openxmlformats-officedocument.spreadsheetml.calcChain+xml"/>
  <Default Extension="vml" ContentType="application/vnd.openxmlformats-officedocument.vmlDrawing"/>
  <Override PartName="/xl/worksheets/sheet3.xml" ContentType="application/vnd.openxmlformats-officedocument.spreadsheetml.worksheet+xml"/>
  <Default Extension="rels" ContentType="application/vnd.openxmlformats-package.relationships+xml"/>
  <Override PartName="/xl/worksheets/sheet5.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autoCompressPictures="0"/>
  <bookViews>
    <workbookView xWindow="120" yWindow="140" windowWidth="22000" windowHeight="16320" activeTab="3"/>
  </bookViews>
  <sheets>
    <sheet name="Policy, Directions &amp; FAQ" sheetId="5" r:id="rId1"/>
    <sheet name="Expense Report" sheetId="3" r:id="rId2"/>
    <sheet name="Expense Report Sample" sheetId="8" r:id="rId3"/>
    <sheet name="Mileage Reimb. Form" sheetId="10" r:id="rId4"/>
    <sheet name="Mileage Reimb. Directions" sheetId="15" r:id="rId5"/>
    <sheet name="Mileage Reimb. Form Sample" sheetId="13" r:id="rId6"/>
    <sheet name="Choices" sheetId="2" r:id="rId7"/>
    <sheet name="Choices2" sheetId="11" r:id="rId8"/>
    <sheet name="Entry" sheetId="7" r:id="rId9"/>
  </sheets>
  <externalReferences>
    <externalReference r:id="rId10"/>
    <externalReference r:id="rId11"/>
  </externalReferences>
  <definedNames>
    <definedName name="AcctDesc">Choices!$B$2:$B$19</definedName>
    <definedName name="Address" localSheetId="3">[1]Choices!$M$2:$M$9</definedName>
    <definedName name="Address" localSheetId="5">[1]Choices!$M$2:$M$9</definedName>
    <definedName name="Address">Choices!$M$2:$M$9</definedName>
    <definedName name="EnterPeriod">Choices2!$A$1:$A$27</definedName>
    <definedName name="Grants" localSheetId="3">[1]Choices!$O$3:$O$17</definedName>
    <definedName name="Grants" localSheetId="5">[1]Choices!$O$3:$O$17</definedName>
    <definedName name="Grants">Choices!$O$3:$O$16</definedName>
    <definedName name="HarlemMiddle" localSheetId="4">Choices!#REF!</definedName>
    <definedName name="HarlemMiddle" localSheetId="3">[1]Choices!#REF!</definedName>
    <definedName name="HarlemMiddle" localSheetId="5">[1]Choices!#REF!</definedName>
    <definedName name="HarlemMiddle">Choices!#REF!</definedName>
    <definedName name="Period" localSheetId="3">[1]Choices!$F$2:$F$28</definedName>
    <definedName name="Period" localSheetId="5">[1]Choices!$F$2:$F$28</definedName>
    <definedName name="Period">Choices!$F$2:$F$28</definedName>
    <definedName name="_xlnm.Print_Area" localSheetId="1">'Expense Report'!$A$1:$I$73</definedName>
    <definedName name="_xlnm.Print_Area" localSheetId="4">'Mileage Reimb. Directions'!$A$1:$B$47</definedName>
    <definedName name="_xlnm.Print_Area" localSheetId="3">'Mileage Reimb. Form'!$A$1:$F$64</definedName>
    <definedName name="_xlnm.Print_Area" localSheetId="5">'Mileage Reimb. Form Sample'!$A$1:$F$64</definedName>
    <definedName name="_xlnm.Print_Area" localSheetId="0">'Policy, Directions &amp; FAQ'!$A$1:$B$98</definedName>
    <definedName name="ProgramSchool">Choices2!$C$1:$C$9</definedName>
    <definedName name="SchoolChart" localSheetId="3">[1]Choices!$A$2:$A$46</definedName>
    <definedName name="SchoolChart" localSheetId="5">[1]Choices!$A$2:$A$46</definedName>
    <definedName name="SchoolChart">Choices!$A$2:$A$46</definedName>
    <definedName name="SchoolEntity" localSheetId="3">[1]Choices!$I$2:$I$10</definedName>
    <definedName name="SchoolEntity" localSheetId="5">[1]Choices!$I$2:$I$10</definedName>
    <definedName name="SchoolEntity">Choices!$I$2:$I$10</definedName>
    <definedName name="VANChart" localSheetId="4">Choices!#REF!</definedName>
    <definedName name="VANChart" localSheetId="3">[1]Choices!#REF!</definedName>
    <definedName name="VANChart" localSheetId="5">[1]Choices!#REF!</definedName>
    <definedName name="VANChart">Choices!#REF!</definedName>
    <definedName name="VANEntity">Choices!$I$12:$I$15</definedName>
  </definedNames>
  <calcPr calcId="125725"/>
  <extLst>
    <ext xmlns:mx="http://schemas.microsoft.com/office/mac/excel/2008/main" uri="http://schemas.microsoft.com/office/mac/excel/2008/main">
      <mx:ArchID Flags="2"/>
    </ext>
  </extLst>
</workbook>
</file>

<file path=xl/calcChain.xml><?xml version="1.0" encoding="utf-8"?>
<calcChain xmlns="http://schemas.openxmlformats.org/spreadsheetml/2006/main">
  <c r="J62" i="7"/>
  <c r="J65"/>
  <c r="J64"/>
  <c r="J63"/>
  <c r="G6"/>
  <c r="I6"/>
  <c r="G7"/>
  <c r="C7"/>
  <c r="G8"/>
  <c r="I8"/>
  <c r="G9"/>
  <c r="E9"/>
  <c r="G10"/>
  <c r="I10"/>
  <c r="G11"/>
  <c r="I11"/>
  <c r="G12"/>
  <c r="I12"/>
  <c r="G13"/>
  <c r="F13"/>
  <c r="G14"/>
  <c r="A14"/>
  <c r="G15"/>
  <c r="J15"/>
  <c r="G16"/>
  <c r="D16"/>
  <c r="G17"/>
  <c r="I17"/>
  <c r="G18"/>
  <c r="H18"/>
  <c r="G19"/>
  <c r="J19"/>
  <c r="G20"/>
  <c r="F20"/>
  <c r="G21"/>
  <c r="I21"/>
  <c r="G22"/>
  <c r="J22"/>
  <c r="G23"/>
  <c r="H23"/>
  <c r="G24"/>
  <c r="I24"/>
  <c r="G25"/>
  <c r="C25"/>
  <c r="G26"/>
  <c r="I26"/>
  <c r="G27"/>
  <c r="E27"/>
  <c r="G28"/>
  <c r="I28"/>
  <c r="G29"/>
  <c r="C29"/>
  <c r="G30"/>
  <c r="D30"/>
  <c r="G31"/>
  <c r="J31"/>
  <c r="G32"/>
  <c r="H32"/>
  <c r="G33"/>
  <c r="C33"/>
  <c r="F33"/>
  <c r="G34"/>
  <c r="D34"/>
  <c r="G35"/>
  <c r="E35"/>
  <c r="G36"/>
  <c r="J36"/>
  <c r="G37"/>
  <c r="J37"/>
  <c r="G38"/>
  <c r="J38"/>
  <c r="G39"/>
  <c r="E39"/>
  <c r="G40"/>
  <c r="F40"/>
  <c r="G41"/>
  <c r="I41"/>
  <c r="G42"/>
  <c r="C42"/>
  <c r="G43"/>
  <c r="H43"/>
  <c r="G44"/>
  <c r="A44"/>
  <c r="G45"/>
  <c r="F45"/>
  <c r="G46"/>
  <c r="F46"/>
  <c r="G47"/>
  <c r="J47"/>
  <c r="G48"/>
  <c r="J48"/>
  <c r="G49"/>
  <c r="C49"/>
  <c r="G50"/>
  <c r="F50"/>
  <c r="G51"/>
  <c r="J51"/>
  <c r="G52"/>
  <c r="D52"/>
  <c r="G53"/>
  <c r="I53"/>
  <c r="G54"/>
  <c r="I54"/>
  <c r="A61"/>
  <c r="F54"/>
  <c r="D54"/>
  <c r="E53"/>
  <c r="H52"/>
  <c r="A52"/>
  <c r="D50"/>
  <c r="E47"/>
  <c r="D46"/>
  <c r="E45"/>
  <c r="J42"/>
  <c r="H42"/>
  <c r="A42"/>
  <c r="J40"/>
  <c r="D40"/>
  <c r="A40"/>
  <c r="H36"/>
  <c r="F36"/>
  <c r="J34"/>
  <c r="H34"/>
  <c r="A34"/>
  <c r="E33"/>
  <c r="F32"/>
  <c r="J30"/>
  <c r="E29"/>
  <c r="H28"/>
  <c r="F28"/>
  <c r="D28"/>
  <c r="J26"/>
  <c r="A26"/>
  <c r="F24"/>
  <c r="D24"/>
  <c r="E21"/>
  <c r="D20"/>
  <c r="E17"/>
  <c r="J16"/>
  <c r="A16"/>
  <c r="H12"/>
  <c r="F12"/>
  <c r="D12"/>
  <c r="E11"/>
  <c r="J8"/>
  <c r="F8"/>
  <c r="D8"/>
  <c r="A8"/>
  <c r="H6"/>
  <c r="E40"/>
  <c r="E36"/>
  <c r="E28"/>
  <c r="E8"/>
  <c r="D31"/>
  <c r="D27"/>
  <c r="I47"/>
  <c r="C43"/>
  <c r="F39"/>
  <c r="C31"/>
  <c r="F31"/>
  <c r="C23"/>
  <c r="I19"/>
  <c r="F15"/>
  <c r="C11"/>
  <c r="A53"/>
  <c r="A49"/>
  <c r="A45"/>
  <c r="A33"/>
  <c r="A25"/>
  <c r="A21"/>
  <c r="A17"/>
  <c r="A9"/>
  <c r="J53"/>
  <c r="H53"/>
  <c r="D53"/>
  <c r="H49"/>
  <c r="D49"/>
  <c r="J45"/>
  <c r="D45"/>
  <c r="H37"/>
  <c r="J33"/>
  <c r="H33"/>
  <c r="D33"/>
  <c r="J29"/>
  <c r="J25"/>
  <c r="J21"/>
  <c r="H21"/>
  <c r="D21"/>
  <c r="J17"/>
  <c r="H17"/>
  <c r="D17"/>
  <c r="J13"/>
  <c r="J9"/>
  <c r="H9"/>
  <c r="F7"/>
  <c r="C45"/>
  <c r="C34"/>
  <c r="C16"/>
  <c r="J7"/>
  <c r="I49"/>
  <c r="F19"/>
  <c r="D51"/>
  <c r="A41"/>
  <c r="E10"/>
  <c r="C9"/>
  <c r="J41"/>
  <c r="H14"/>
  <c r="H38"/>
  <c r="I40"/>
  <c r="I7"/>
  <c r="D23"/>
  <c r="E51"/>
  <c r="C38"/>
  <c r="I33"/>
  <c r="A19"/>
  <c r="A38"/>
  <c r="H19"/>
  <c r="J11"/>
  <c r="F53"/>
  <c r="F21"/>
  <c r="C53"/>
  <c r="C21"/>
  <c r="F17"/>
  <c r="C17"/>
  <c r="A15"/>
  <c r="C8"/>
  <c r="C52"/>
  <c r="C20"/>
  <c r="C13"/>
  <c r="C12"/>
  <c r="J39"/>
  <c r="C18"/>
  <c r="C44"/>
  <c r="H25"/>
  <c r="D37"/>
  <c r="A37"/>
  <c r="D39"/>
  <c r="H16"/>
  <c r="A20"/>
  <c r="E25"/>
  <c r="E37"/>
  <c r="A46"/>
  <c r="A50"/>
  <c r="J50"/>
  <c r="C50"/>
  <c r="I37"/>
  <c r="I25"/>
  <c r="E44"/>
  <c r="J27"/>
  <c r="D9"/>
  <c r="H13"/>
  <c r="D25"/>
  <c r="H29"/>
  <c r="H41"/>
  <c r="C35"/>
  <c r="I39"/>
  <c r="D35"/>
  <c r="E46"/>
  <c r="F16"/>
  <c r="D22"/>
  <c r="A24"/>
  <c r="J24"/>
  <c r="A32"/>
  <c r="J32"/>
  <c r="H46"/>
  <c r="H50"/>
  <c r="F52"/>
  <c r="A54"/>
  <c r="J54"/>
  <c r="C54"/>
  <c r="I52"/>
  <c r="I50"/>
  <c r="C41"/>
  <c r="A39"/>
  <c r="I32"/>
  <c r="I29"/>
  <c r="F25"/>
  <c r="C24"/>
  <c r="I13"/>
  <c r="I9"/>
  <c r="H7"/>
  <c r="E14"/>
  <c r="I35"/>
  <c r="E50"/>
  <c r="J20"/>
  <c r="J46"/>
  <c r="I48"/>
  <c r="I46"/>
  <c r="H39"/>
  <c r="J35"/>
  <c r="C32"/>
  <c r="I22"/>
  <c r="I20"/>
  <c r="I14"/>
  <c r="F29"/>
  <c r="C37"/>
  <c r="C46"/>
  <c r="F41"/>
  <c r="E41"/>
  <c r="F9"/>
  <c r="A27"/>
  <c r="H35"/>
  <c r="A35"/>
  <c r="F37"/>
  <c r="D41"/>
  <c r="D44"/>
  <c r="D7"/>
  <c r="D13"/>
  <c r="D29"/>
  <c r="A13"/>
  <c r="A29"/>
  <c r="I27"/>
  <c r="F35"/>
  <c r="C39"/>
  <c r="E16"/>
  <c r="E24"/>
  <c r="E32"/>
  <c r="E54"/>
  <c r="E13"/>
  <c r="H24"/>
  <c r="H54"/>
  <c r="A22"/>
  <c r="C14"/>
  <c r="F22"/>
  <c r="C22"/>
  <c r="A18"/>
  <c r="E18"/>
  <c r="A47"/>
  <c r="H51"/>
  <c r="C10"/>
  <c r="D14"/>
  <c r="D10"/>
  <c r="H10"/>
  <c r="F43"/>
  <c r="C47"/>
  <c r="E6"/>
  <c r="E26"/>
  <c r="F6"/>
  <c r="A10"/>
  <c r="H26"/>
  <c r="A30"/>
  <c r="J14"/>
  <c r="F48"/>
  <c r="I18"/>
  <c r="H30"/>
  <c r="F44"/>
  <c r="H27"/>
  <c r="J18"/>
  <c r="C48"/>
  <c r="A43"/>
  <c r="H15"/>
  <c r="A31"/>
  <c r="C26"/>
  <c r="A51"/>
  <c r="A7"/>
  <c r="E19"/>
  <c r="C19"/>
  <c r="H47"/>
  <c r="F23"/>
  <c r="E23"/>
  <c r="F51"/>
  <c r="F10"/>
  <c r="H31"/>
  <c r="D48"/>
  <c r="F11"/>
  <c r="I15"/>
  <c r="C27"/>
  <c r="F47"/>
  <c r="D15"/>
  <c r="D47"/>
  <c r="E22"/>
  <c r="E34"/>
  <c r="E52"/>
  <c r="D6"/>
  <c r="E15"/>
  <c r="F18"/>
  <c r="F26"/>
  <c r="F34"/>
  <c r="D36"/>
  <c r="F38"/>
  <c r="H40"/>
  <c r="F42"/>
  <c r="I42"/>
  <c r="C40"/>
  <c r="I38"/>
  <c r="I36"/>
  <c r="I34"/>
  <c r="E7"/>
  <c r="H48"/>
  <c r="A11"/>
  <c r="I16"/>
  <c r="I30"/>
  <c r="I44"/>
  <c r="D32"/>
  <c r="D18"/>
  <c r="A48"/>
  <c r="H11"/>
  <c r="F30"/>
  <c r="H20"/>
  <c r="F14"/>
  <c r="D11"/>
  <c r="E48"/>
  <c r="H44"/>
  <c r="E20"/>
  <c r="I45"/>
  <c r="C36"/>
  <c r="C6"/>
  <c r="C28"/>
  <c r="C30"/>
  <c r="J10"/>
  <c r="A23"/>
  <c r="D38"/>
  <c r="C51"/>
  <c r="J43"/>
  <c r="E38"/>
  <c r="I23"/>
  <c r="D19"/>
  <c r="J44"/>
  <c r="J23"/>
  <c r="F49"/>
  <c r="H45"/>
  <c r="J49"/>
  <c r="C15"/>
  <c r="F27"/>
  <c r="I31"/>
  <c r="I43"/>
  <c r="I51"/>
  <c r="D43"/>
  <c r="E12"/>
  <c r="E30"/>
  <c r="E42"/>
  <c r="A6"/>
  <c r="J6"/>
  <c r="H8"/>
  <c r="A12"/>
  <c r="J12"/>
  <c r="H22"/>
  <c r="D26"/>
  <c r="A28"/>
  <c r="J28"/>
  <c r="E31"/>
  <c r="A36"/>
  <c r="D42"/>
  <c r="E43"/>
  <c r="E49"/>
  <c r="J52"/>
  <c r="G57"/>
  <c r="G60"/>
  <c r="F57"/>
  <c r="J57"/>
  <c r="E57"/>
  <c r="I57"/>
  <c r="A57"/>
  <c r="H57"/>
  <c r="C57"/>
  <c r="D57"/>
  <c r="C60"/>
  <c r="F60"/>
  <c r="A60"/>
  <c r="E60"/>
  <c r="I60"/>
  <c r="H60"/>
  <c r="D60"/>
  <c r="J60"/>
  <c r="G4"/>
  <c r="D4"/>
  <c r="G5"/>
  <c r="H5"/>
  <c r="G55"/>
  <c r="E55"/>
  <c r="H55"/>
  <c r="E4"/>
  <c r="C55"/>
  <c r="J55"/>
  <c r="C5"/>
  <c r="F4"/>
  <c r="I5"/>
  <c r="J4"/>
  <c r="J5"/>
  <c r="F5"/>
  <c r="H4"/>
  <c r="C4"/>
  <c r="I4"/>
  <c r="G58"/>
  <c r="C58"/>
  <c r="D58"/>
  <c r="F58"/>
  <c r="A58"/>
  <c r="J58"/>
  <c r="E58"/>
  <c r="H58"/>
  <c r="I58"/>
  <c r="F55"/>
  <c r="E5"/>
  <c r="D5"/>
  <c r="D55"/>
  <c r="A55"/>
  <c r="I55"/>
  <c r="A5"/>
  <c r="G59"/>
  <c r="I59"/>
  <c r="E59"/>
  <c r="J59"/>
  <c r="D59"/>
  <c r="C59"/>
  <c r="A59"/>
  <c r="F59"/>
  <c r="H59"/>
  <c r="G56"/>
  <c r="A56"/>
  <c r="D56"/>
  <c r="C56"/>
  <c r="J56"/>
  <c r="H56"/>
  <c r="F56"/>
  <c r="E56"/>
  <c r="I56"/>
  <c r="A2"/>
  <c r="A1"/>
  <c r="A3"/>
  <c r="K3" i="3"/>
  <c r="P3"/>
  <c r="P6"/>
  <c r="P9"/>
  <c r="P10"/>
  <c r="C11"/>
  <c r="K11"/>
  <c r="P11"/>
  <c r="C12"/>
  <c r="K12"/>
  <c r="C13"/>
  <c r="K13"/>
  <c r="K14"/>
  <c r="K15"/>
  <c r="K16"/>
  <c r="K17"/>
  <c r="K18"/>
  <c r="K19"/>
  <c r="K20"/>
  <c r="K21"/>
  <c r="K22"/>
  <c r="K23"/>
  <c r="K24"/>
  <c r="K25"/>
  <c r="K26"/>
  <c r="K27"/>
  <c r="K28"/>
  <c r="K29"/>
  <c r="K30"/>
  <c r="K31"/>
  <c r="K32"/>
  <c r="K33"/>
  <c r="K34"/>
  <c r="K35"/>
  <c r="K36"/>
  <c r="K37"/>
  <c r="K38"/>
  <c r="K39"/>
  <c r="K40"/>
  <c r="K41"/>
  <c r="K42"/>
  <c r="K43"/>
  <c r="K44"/>
  <c r="K45"/>
  <c r="K46"/>
  <c r="K47"/>
  <c r="K48"/>
  <c r="K49"/>
  <c r="K50"/>
  <c r="K51"/>
  <c r="K52"/>
  <c r="K53"/>
  <c r="K54"/>
  <c r="K55"/>
  <c r="K56"/>
  <c r="K57"/>
  <c r="K58"/>
  <c r="K59"/>
  <c r="K60"/>
  <c r="G64"/>
  <c r="C14"/>
  <c r="C15"/>
  <c r="C16"/>
  <c r="C17"/>
  <c r="C18"/>
  <c r="C19"/>
  <c r="C20"/>
  <c r="C21"/>
  <c r="C22"/>
  <c r="C23"/>
  <c r="C24"/>
  <c r="C25"/>
  <c r="C26"/>
  <c r="C27"/>
  <c r="C28"/>
  <c r="C29"/>
  <c r="C30"/>
  <c r="C31"/>
  <c r="C32"/>
  <c r="C33"/>
  <c r="C34"/>
  <c r="C35"/>
  <c r="C36"/>
  <c r="C37"/>
  <c r="C38"/>
  <c r="C39"/>
  <c r="C40"/>
  <c r="C41"/>
  <c r="C42"/>
  <c r="C43"/>
  <c r="C44"/>
  <c r="C45"/>
  <c r="C46"/>
  <c r="C47"/>
  <c r="C48"/>
  <c r="C49"/>
  <c r="C50"/>
  <c r="C51"/>
  <c r="C52"/>
  <c r="C53"/>
  <c r="C54"/>
  <c r="C55"/>
  <c r="C56"/>
  <c r="C57"/>
  <c r="C58"/>
  <c r="C59"/>
  <c r="C60"/>
  <c r="I61"/>
  <c r="P8"/>
  <c r="K3" i="8"/>
  <c r="P3"/>
  <c r="P6"/>
  <c r="P9"/>
  <c r="P10"/>
  <c r="C11"/>
  <c r="K11"/>
  <c r="C12"/>
  <c r="K12"/>
  <c r="C13"/>
  <c r="K13"/>
  <c r="C14"/>
  <c r="K14"/>
  <c r="C15"/>
  <c r="K15"/>
  <c r="C16"/>
  <c r="K16"/>
  <c r="C17"/>
  <c r="K17"/>
  <c r="C18"/>
  <c r="K18"/>
  <c r="C19"/>
  <c r="K19"/>
  <c r="C20"/>
  <c r="K20"/>
  <c r="C21"/>
  <c r="K21"/>
  <c r="C22"/>
  <c r="K22"/>
  <c r="C23"/>
  <c r="K23"/>
  <c r="C24"/>
  <c r="K24"/>
  <c r="C25"/>
  <c r="K25"/>
  <c r="C26"/>
  <c r="K26"/>
  <c r="C27"/>
  <c r="K27"/>
  <c r="C28"/>
  <c r="K28"/>
  <c r="C29"/>
  <c r="K29"/>
  <c r="C30"/>
  <c r="K30"/>
  <c r="C31"/>
  <c r="K31"/>
  <c r="C32"/>
  <c r="K32"/>
  <c r="C33"/>
  <c r="K33"/>
  <c r="C34"/>
  <c r="K34"/>
  <c r="C35"/>
  <c r="K35"/>
  <c r="C36"/>
  <c r="K36"/>
  <c r="C37"/>
  <c r="K37"/>
  <c r="C38"/>
  <c r="K38"/>
  <c r="C39"/>
  <c r="K39"/>
  <c r="C40"/>
  <c r="K40"/>
  <c r="C41"/>
  <c r="K41"/>
  <c r="C42"/>
  <c r="K42"/>
  <c r="C43"/>
  <c r="K43"/>
  <c r="C44"/>
  <c r="K44"/>
  <c r="C45"/>
  <c r="K45"/>
  <c r="C46"/>
  <c r="K46"/>
  <c r="C47"/>
  <c r="K47"/>
  <c r="C48"/>
  <c r="K48"/>
  <c r="C49"/>
  <c r="K49"/>
  <c r="C50"/>
  <c r="K50"/>
  <c r="C51"/>
  <c r="K51"/>
  <c r="C52"/>
  <c r="K52"/>
  <c r="C53"/>
  <c r="K53"/>
  <c r="C54"/>
  <c r="K54"/>
  <c r="C55"/>
  <c r="K55"/>
  <c r="C56"/>
  <c r="K56"/>
  <c r="C57"/>
  <c r="K57"/>
  <c r="C58"/>
  <c r="K58"/>
  <c r="C59"/>
  <c r="K59"/>
  <c r="C60"/>
  <c r="K60"/>
  <c r="I61"/>
  <c r="G64"/>
  <c r="P11"/>
  <c r="P8"/>
  <c r="F11" i="10"/>
  <c r="F12"/>
  <c r="F13"/>
  <c r="F14"/>
  <c r="F15"/>
  <c r="F16"/>
  <c r="F17"/>
  <c r="F18"/>
  <c r="F19"/>
  <c r="F20"/>
  <c r="F21"/>
  <c r="F22"/>
  <c r="F23"/>
  <c r="F24"/>
  <c r="F25"/>
  <c r="F26"/>
  <c r="F27"/>
  <c r="F28"/>
  <c r="F29"/>
  <c r="F30"/>
  <c r="F31"/>
  <c r="F32"/>
  <c r="F33"/>
  <c r="F34"/>
  <c r="F10"/>
  <c r="F53"/>
  <c r="D7"/>
  <c r="E53"/>
  <c r="D6"/>
  <c r="F35"/>
  <c r="F36"/>
  <c r="F37"/>
  <c r="F38"/>
  <c r="F39"/>
  <c r="F40"/>
  <c r="F41"/>
  <c r="F42"/>
  <c r="F43"/>
  <c r="F44"/>
  <c r="F45"/>
  <c r="F46"/>
  <c r="F47"/>
  <c r="F48"/>
  <c r="F49"/>
  <c r="F50"/>
  <c r="F51"/>
  <c r="F52"/>
  <c r="F10" i="13"/>
  <c r="F11"/>
  <c r="F12"/>
  <c r="F13"/>
  <c r="F14"/>
  <c r="F15"/>
  <c r="F16"/>
  <c r="F17"/>
  <c r="F18"/>
  <c r="F19"/>
  <c r="F20"/>
  <c r="F21"/>
  <c r="F22"/>
  <c r="F23"/>
  <c r="F24"/>
  <c r="F25"/>
  <c r="F26"/>
  <c r="F27"/>
  <c r="F28"/>
  <c r="F29"/>
  <c r="F30"/>
  <c r="F31"/>
  <c r="F32"/>
  <c r="F33"/>
  <c r="F34"/>
  <c r="F53"/>
  <c r="D7"/>
  <c r="E53"/>
  <c r="D6"/>
  <c r="F52"/>
  <c r="F51"/>
  <c r="F50"/>
  <c r="F49"/>
  <c r="F48"/>
  <c r="F47"/>
  <c r="F46"/>
  <c r="F45"/>
  <c r="F44"/>
  <c r="F43"/>
  <c r="F42"/>
  <c r="F41"/>
  <c r="F40"/>
  <c r="F39"/>
  <c r="F38"/>
  <c r="F37"/>
  <c r="F36"/>
  <c r="F35"/>
</calcChain>
</file>

<file path=xl/comments1.xml><?xml version="1.0" encoding="utf-8"?>
<comments xmlns="http://schemas.openxmlformats.org/spreadsheetml/2006/main">
  <authors>
    <author>Glenn</author>
  </authors>
  <commentList>
    <comment ref="O5" authorId="0">
      <text>
        <r>
          <rPr>
            <b/>
            <sz val="9"/>
            <color indexed="81"/>
            <rFont val="Tahoma"/>
            <family val="2"/>
          </rPr>
          <t>Glenn:</t>
        </r>
        <r>
          <rPr>
            <sz val="9"/>
            <color indexed="81"/>
            <rFont val="Tahoma"/>
            <family val="2"/>
          </rPr>
          <t xml:space="preserve">
Should be employees initials and then the ending date of the period covered (can use a, b, etc. if there is more than one per period)</t>
        </r>
      </text>
    </comment>
    <comment ref="O6" authorId="0">
      <text>
        <r>
          <rPr>
            <b/>
            <sz val="9"/>
            <color indexed="81"/>
            <rFont val="Tahoma"/>
            <family val="2"/>
          </rPr>
          <t>Glenn:</t>
        </r>
        <r>
          <rPr>
            <sz val="9"/>
            <color indexed="81"/>
            <rFont val="Tahoma"/>
            <family val="2"/>
          </rPr>
          <t xml:space="preserve">
Should be about 10 days from submission date</t>
        </r>
      </text>
    </comment>
  </commentList>
</comments>
</file>

<file path=xl/comments2.xml><?xml version="1.0" encoding="utf-8"?>
<comments xmlns="http://schemas.openxmlformats.org/spreadsheetml/2006/main">
  <authors>
    <author>Glenn</author>
  </authors>
  <commentList>
    <comment ref="O5" authorId="0">
      <text>
        <r>
          <rPr>
            <b/>
            <sz val="9"/>
            <color indexed="81"/>
            <rFont val="Tahoma"/>
            <family val="2"/>
          </rPr>
          <t>Glenn:</t>
        </r>
        <r>
          <rPr>
            <sz val="9"/>
            <color indexed="81"/>
            <rFont val="Tahoma"/>
            <family val="2"/>
          </rPr>
          <t xml:space="preserve">
Should be employees initials and then the ending date of the period covered (can use a, b, etc. if there is more than one per period)</t>
        </r>
      </text>
    </comment>
    <comment ref="O6" authorId="0">
      <text>
        <r>
          <rPr>
            <b/>
            <sz val="9"/>
            <color indexed="81"/>
            <rFont val="Tahoma"/>
            <family val="2"/>
          </rPr>
          <t>Glenn:</t>
        </r>
        <r>
          <rPr>
            <sz val="9"/>
            <color indexed="81"/>
            <rFont val="Tahoma"/>
            <family val="2"/>
          </rPr>
          <t xml:space="preserve">
Should be about 10 days from submission date</t>
        </r>
      </text>
    </comment>
  </commentList>
</comments>
</file>

<file path=xl/sharedStrings.xml><?xml version="1.0" encoding="utf-8"?>
<sst xmlns="http://schemas.openxmlformats.org/spreadsheetml/2006/main" count="677" uniqueCount="336">
  <si>
    <t>Split Schools</t>
  </si>
  <si>
    <t>Use for expenditures primarily related to [ORGANIZATION] programs not specified elsewhere.  This includes overall [ORGANIZATION] management.</t>
  </si>
  <si>
    <t>[ORGANIZATION] Central Office</t>
  </si>
  <si>
    <t>Use for expenditures primarily related to [SCHOOL NAME].</t>
  </si>
  <si>
    <t>Organization Name</t>
  </si>
  <si>
    <t>Shared School Services</t>
  </si>
  <si>
    <t>School 1</t>
  </si>
  <si>
    <t>School 2</t>
  </si>
  <si>
    <t>School 3</t>
  </si>
  <si>
    <t>School 4</t>
  </si>
  <si>
    <t>School 5</t>
  </si>
  <si>
    <t>School Split</t>
  </si>
  <si>
    <t>[INSERT ORGANIZATION NAME] MILEAGE REIMBURSEMENT FORM DIRECTIONS</t>
  </si>
  <si>
    <t xml:space="preserve">The [INSERT ORGANIZATION NAME] Mileage Reimbursement Form is used to cover the mileage expenses incurred by an employee for school business and professional development. Please note that any travel an employee expects to be reimbursed for must first be approved by the School Leader. Approved mileage will be reimbursed at the 2010 IRS standard mileage rate of 50 cents per mile. </t>
  </si>
  <si>
    <t>[INSERT ORGANIZATION NAME] MILEAGE REIMBURSEMENT FORM - CONTINUED</t>
  </si>
  <si>
    <t>[INSERT ORGANIZATION NAME] Mileage Reimbursement Form</t>
  </si>
  <si>
    <t>Note: Each row should include information for each one-way trip. For example, if you travel from CITY 1 to CITY 2, the first row should show the starting address as CITY 1 and the destination as CITY 2. The next row should have CITY 2 as the starting point and CITY 1 as the destination.</t>
  </si>
  <si>
    <t>1234 Main Street</t>
  </si>
  <si>
    <t>Anywhere, USA, 12345</t>
  </si>
  <si>
    <t>johndoe@school.org</t>
  </si>
  <si>
    <t xml:space="preserve">Hilton Riverside </t>
  </si>
  <si>
    <t>Charter School Conference</t>
  </si>
  <si>
    <t>Hilton Riverside Hotel</t>
  </si>
  <si>
    <t>In cell D3, using the pull down menu, pick the description that best matches what school/program required the travel. Split Schools implies that the expenditure was used proportionately by the schools.  Split All Entities implies that the expenditures was used by the schools and other [ORGANIZATION NAME] programs.</t>
  </si>
  <si>
    <t>Gear Up</t>
  </si>
  <si>
    <r>
      <t>If submitting electronically</t>
    </r>
    <r>
      <rPr>
        <sz val="10"/>
        <rFont val="Arial"/>
      </rPr>
      <t xml:space="preserve">, email the form and mileage detail to the finance department and the budget manager.  In the email indicate that you approve the expenses and request the budget manager to email their approval.  The respective Principals are the budget managers for the schools. You may also obtain approval from the School Operations Manager.   </t>
    </r>
  </si>
  <si>
    <t>FINAL CHECK: Before submitting, please make sure that the reported information is accurate, it is approved by both yourself and the budget manager, and that the prinout of the mileage detail is attached.</t>
  </si>
  <si>
    <t>All cell references are for the Expense Report tab unless indicated otherwise.  The Expense Report tab is the only tab that needs to be completed.</t>
  </si>
  <si>
    <t>In cell C3, type your name.</t>
  </si>
  <si>
    <t>In cells C4 &amp; C5, enter your address.</t>
  </si>
  <si>
    <t>In cell C7, enter the phone number to be called if there are any questions.</t>
  </si>
  <si>
    <t>[INSERT ORGANIZATION NAME] EXPENSE REPORT DIRECTIONS</t>
  </si>
  <si>
    <t>Welcome to the [INSERT ORGANIZATION NAME]l Expense Form Directions &amp; FAQ.  This expense form is meant to expedite the process for employees to get expenses reimbursed while maintaining financial controls.  The directions page has two sections: Directions - Contains step by step directions for reimbursement for school related expenses; Frequestly asked questions - Contains answers to commonly asked questions</t>
  </si>
  <si>
    <t>[INSERT ORGANIZATION NAME] EXPENSE REPORT DIRECTIONS - CONTINUED</t>
  </si>
  <si>
    <t>In cell G5, using the pull down menu, pick the description that best matches how the expense was spent.  Split Schools implies that the expenditure was used proportionately by the schools.  Split All Entities implies that the expenditures was used by the schools and other [ORGANIZATION] programs.</t>
  </si>
  <si>
    <t xml:space="preserve">to [ORGANIZATION].  While traveling you are reimbursed up to a maximum of $10 for breakfast, $15 for lunch and $30 for </t>
  </si>
  <si>
    <t>[INSERT ORGANIZATION NAME]</t>
  </si>
  <si>
    <t>School Name 1</t>
  </si>
  <si>
    <t>School Name 2</t>
  </si>
  <si>
    <t>School Name 3</t>
  </si>
  <si>
    <t>School Name 4</t>
  </si>
  <si>
    <t>School Name 5</t>
  </si>
  <si>
    <t>School Name 6</t>
  </si>
  <si>
    <t>In cell B7, enter the phone number to be called if there are any questions</t>
  </si>
  <si>
    <t>In cell D4, using the pull down menu, pick the period for which your mileage expenses relate.  Each period in the menu covers 1/2 of a month.  If you have expenses in more than one period, please fill out separate mileage reimbursement forms.</t>
  </si>
  <si>
    <t>In cell A10, enter the date that the mileage was incurred. This date should be within the range listed in cell D4.</t>
  </si>
  <si>
    <t>In cell B10, enter the location/address of the starting point of the mileage.</t>
  </si>
  <si>
    <t>In cell C10, enter destination location/address.</t>
  </si>
  <si>
    <t xml:space="preserve">In cell D10, enter a description of the trip. This should include the name of the conference, meeting, or professional development attended. </t>
  </si>
  <si>
    <t>In cell E10, enter the mileage from the starting address to the destination location.</t>
  </si>
  <si>
    <t>Repeat steps 7-11 as needed.</t>
  </si>
  <si>
    <t>All cell references are for the Mileage Reimbursement Form tab unless indicated otherwise.  The Mileage Reimbursement Form tab is the only tab that needs to be completed.</t>
  </si>
  <si>
    <t xml:space="preserve">Print out a mileage detail as backup from Google Maps, MapQuest, or a similar map website. Make sure that the mileage for each leg of the trip match the mileage entered in column E.  </t>
  </si>
  <si>
    <r>
      <t>If submitting electronically</t>
    </r>
    <r>
      <rPr>
        <sz val="10"/>
        <rFont val="Arial"/>
      </rPr>
      <t>, processing will begin once we receive the emailed form &amp; mileage detail, your approval and the budget manager's approval.  However, you still need to forward hard copies of the signed form and mileage detail to the finance department.  Please keep a copy of all submitted items in case there is a problem during processing.</t>
    </r>
  </si>
  <si>
    <r>
      <t>If submitting by mail or through your SOM</t>
    </r>
    <r>
      <rPr>
        <sz val="10"/>
        <rFont val="Arial"/>
      </rPr>
      <t>, sign &amp; date the form where it says Employee Signature (Cell A57) and Date (Cell A60).  Then have your budget manager sign and date the form (Cells E57 and E60).  The respective Principals are the budget managers for the schools. You may also obtain approval from the School Operations Manager.</t>
    </r>
  </si>
  <si>
    <t>Jun 16-30, 2011</t>
  </si>
  <si>
    <t>Apr 1-15, 2011</t>
  </si>
  <si>
    <t>Apr 16-30, 2011</t>
  </si>
  <si>
    <t>May 1-15, 2011</t>
  </si>
  <si>
    <t>May 16-31, 2011</t>
  </si>
  <si>
    <t>Jun 1-15, 2011</t>
  </si>
  <si>
    <t>Jul 1-15, 2010</t>
  </si>
  <si>
    <t>Jul 16-31, 2010</t>
  </si>
  <si>
    <t>Aug 1-15, 2010</t>
  </si>
  <si>
    <t>Aug 16-31, 2010</t>
  </si>
  <si>
    <t>Sep 1-15, 2010</t>
  </si>
  <si>
    <t>Sep 16-30, 2010</t>
  </si>
  <si>
    <t>Oct 1-15, 2010</t>
  </si>
  <si>
    <t>Oct 16-31, 2010</t>
  </si>
  <si>
    <t>Nov 1-15, 2010</t>
  </si>
  <si>
    <t>Nov 16-30, 2010</t>
  </si>
  <si>
    <t>Dec 1-15, 2010</t>
  </si>
  <si>
    <t>Dec 16-31, 2010</t>
  </si>
  <si>
    <t>Jan 1-15, 2011</t>
  </si>
  <si>
    <t>Jan 16-31, 2011</t>
  </si>
  <si>
    <t>Feb 1-15, 2011</t>
  </si>
  <si>
    <t>Jul 1-15, 2011</t>
  </si>
  <si>
    <t>Jul 16-31, 2011</t>
  </si>
  <si>
    <t>Mar 1-15, 2011</t>
  </si>
  <si>
    <t>Mar 16-31, 2011</t>
  </si>
  <si>
    <t>Feb 16-28, 2011</t>
  </si>
  <si>
    <t>All out-of-pocket and travel reimbursement request will include original receipts and be presented in a form acceptable</t>
  </si>
  <si>
    <t>dinner.  Any alcholic beverages will not be reimbursed.</t>
  </si>
  <si>
    <t>If you paid by credit card, we will accept a copy of the credit card statement as proof of purchase.  Unfortunately, we are not able to reimburse under any other circumstances.</t>
  </si>
  <si>
    <t>Employee Name</t>
  </si>
  <si>
    <t>Rate Per Mile</t>
  </si>
  <si>
    <t>Employee Address</t>
  </si>
  <si>
    <t>For Period</t>
  </si>
  <si>
    <t>City, State, Zip</t>
  </si>
  <si>
    <t>Total Mileage</t>
  </si>
  <si>
    <t>Total Reimbursement</t>
  </si>
  <si>
    <t>Starting Location</t>
  </si>
  <si>
    <t>Destination</t>
  </si>
  <si>
    <t>Mileage</t>
  </si>
  <si>
    <t>Reimbursement</t>
  </si>
  <si>
    <t>Totals</t>
  </si>
  <si>
    <t>* Last updated June 21, 2010</t>
  </si>
  <si>
    <t>21st Century</t>
  </si>
  <si>
    <t>Big Buddy</t>
  </si>
  <si>
    <t>TAP</t>
  </si>
  <si>
    <t>TANIF</t>
  </si>
  <si>
    <t>ESYP</t>
  </si>
  <si>
    <t>The Description column must include the name and/or description of the conference, meeting, or professional development event attended.</t>
  </si>
  <si>
    <t>Email address</t>
  </si>
  <si>
    <t>A printout of the mileage from Google Maps, MapQuest, or similar site, must match the reported mileage and be submitted with the reimbursement form.</t>
  </si>
  <si>
    <t>johndoe@advancebatonrouge.org</t>
  </si>
  <si>
    <t>Phone Number</t>
  </si>
  <si>
    <t>Home address</t>
  </si>
  <si>
    <t>DIRECTIONS - A Sample Completed Form is included in the Mileage Reimbursement Form Sample tab</t>
  </si>
  <si>
    <t>In cell C6, enter the email address that you would like any questions sent to.</t>
  </si>
  <si>
    <t>In cell B3, type your name.</t>
  </si>
  <si>
    <t>In cells B4 &amp; B5, enter your address.</t>
  </si>
  <si>
    <t>In cell B6, enter the email address that you would like any questions sent to.</t>
  </si>
  <si>
    <t>Descriptions for travel are required to include city &amp; state going to as well as purpose</t>
  </si>
  <si>
    <t>Descriptions for meals are required to include the names of all people eating</t>
  </si>
  <si>
    <t>Total</t>
  </si>
  <si>
    <t>Employee Signature</t>
  </si>
  <si>
    <t>Approver's Name</t>
  </si>
  <si>
    <t>Approver's Signature</t>
  </si>
  <si>
    <t>All expenses Require Receipts</t>
  </si>
  <si>
    <t>Preferred Email</t>
  </si>
  <si>
    <t>Preferred Phone</t>
  </si>
  <si>
    <t>Delivery of Check</t>
  </si>
  <si>
    <t>Address on Form</t>
  </si>
  <si>
    <t>Any books, classroom supplies, classroom equipment or other materials used primarily for the special education program</t>
  </si>
  <si>
    <t>Costs outside of salaries related to running the summer school program such as materials or permit fees.  Costs associated with books &amp; materials provided to students to read over the summer would also be included here.</t>
  </si>
  <si>
    <t>Equipment and furniture used outside of the classroom such as file cabinets, office fax machine or printer and office furniture.</t>
  </si>
  <si>
    <t>Travel, food and other costs not associated with professional development.  Such costs would include taxi costs at night, travel costs between entities, or costs associated with meetings with the district.</t>
  </si>
  <si>
    <t>Shipping, packing, temporary storage, moving company and other costs associated with moving to a new location.  One-time setup costs and cleanup associated with a move would also be coded here.</t>
  </si>
  <si>
    <t>Fundraising and communications materials such as meals with potential fundraisers, travel, parking, telephone calls, mailings, gifts to fundraisers, event costs and marketing materials</t>
  </si>
  <si>
    <t>Glen Oaks</t>
  </si>
  <si>
    <t>Chart of Accounts - Account</t>
  </si>
  <si>
    <t>Account Title</t>
  </si>
  <si>
    <t>No grant</t>
  </si>
  <si>
    <t>Title IA</t>
  </si>
  <si>
    <t>Title IIA</t>
  </si>
  <si>
    <t>Title IV</t>
  </si>
  <si>
    <t>Title V</t>
  </si>
  <si>
    <t>PCSP</t>
  </si>
  <si>
    <t>School Improvement</t>
  </si>
  <si>
    <t>Title IID</t>
  </si>
  <si>
    <t>IDEA</t>
  </si>
  <si>
    <t>Federal Food Service</t>
  </si>
  <si>
    <t>State Food Service</t>
  </si>
  <si>
    <t>Food Service Cash</t>
  </si>
  <si>
    <t>Grants</t>
  </si>
  <si>
    <t>TRNSID</t>
  </si>
  <si>
    <t>TRNSTYPE</t>
  </si>
  <si>
    <t>DATE</t>
  </si>
  <si>
    <t>ACCNT</t>
  </si>
  <si>
    <t>NAME</t>
  </si>
  <si>
    <t>AMOUNT</t>
  </si>
  <si>
    <t>DOCNUM</t>
  </si>
  <si>
    <t>MEMO</t>
  </si>
  <si>
    <t>DUEDATE</t>
  </si>
  <si>
    <t>SPLID</t>
  </si>
  <si>
    <t>End Date</t>
  </si>
  <si>
    <t>Entry Date</t>
  </si>
  <si>
    <t>Accounting Purposes Only</t>
  </si>
  <si>
    <t>TRNS</t>
  </si>
  <si>
    <t>Invoice #</t>
  </si>
  <si>
    <t>ABR Code</t>
  </si>
  <si>
    <t>Due Date</t>
  </si>
  <si>
    <t>ABR</t>
  </si>
  <si>
    <t>If there is a good faith effort to have the vendor not charge sales tax and the vendor refuses, then sales tax will be reimbursed.  If this is the case, please indicate that the vendor refused to accept the tax exempt information next to the receipt being submitted.</t>
  </si>
  <si>
    <t>I lost the receipt, can I still be reimbursed?</t>
  </si>
  <si>
    <t>Do I need to use this form or can I use my own?</t>
  </si>
  <si>
    <t xml:space="preserve">This form must be used for all reimbursement requests.  </t>
  </si>
  <si>
    <t>What is the latest date to submit a reimbursement request?</t>
  </si>
  <si>
    <t>Can I be reimbursed for tips?</t>
  </si>
  <si>
    <t>Do I have to wait until the end of the period to submit my reimbursement?</t>
  </si>
  <si>
    <t>What items are eligible for reimbursement?</t>
  </si>
  <si>
    <t>Expense reimbursements are intended for items that cannot be purchased through standard purchasing systems such as a taxis, food for a trip, fundraising meals, books that are not available through typical vendors, etc.  Under no circumstances should people be paid for work via an expense reimbursement.  In addition, employees should try not to make purchases for equipment or software that are over $500 and last more than one year.</t>
  </si>
  <si>
    <t>I have expenses for more than one entity, can I include them all on one form?</t>
  </si>
  <si>
    <t>What if I have additional questions?</t>
  </si>
  <si>
    <t>John Doe</t>
  </si>
  <si>
    <t>Name</t>
  </si>
  <si>
    <t>Date</t>
  </si>
  <si>
    <t>Description</t>
  </si>
  <si>
    <t>Dates</t>
  </si>
  <si>
    <t>EXPENSE REPORT</t>
  </si>
  <si>
    <t>Period Covered</t>
  </si>
  <si>
    <t>Address</t>
  </si>
  <si>
    <t xml:space="preserve">  City, State Zip</t>
  </si>
  <si>
    <t>Jun 16-30, 2009</t>
  </si>
  <si>
    <t>Enter Period</t>
  </si>
  <si>
    <t>Account Description</t>
  </si>
  <si>
    <t>Acct #</t>
  </si>
  <si>
    <t>Vendor</t>
  </si>
  <si>
    <t>Description of Goods</t>
  </si>
  <si>
    <t>Amount</t>
  </si>
  <si>
    <t>Durables Curriculum (Non-Capital)</t>
  </si>
  <si>
    <t>Library Books</t>
  </si>
  <si>
    <t>Classroom Supplies</t>
  </si>
  <si>
    <t>Paper/Copier Supplies</t>
  </si>
  <si>
    <t>Copier Rental</t>
  </si>
  <si>
    <t>Educational software</t>
  </si>
  <si>
    <t>Food for Special Events</t>
  </si>
  <si>
    <t>Mobile Phones</t>
  </si>
  <si>
    <t>Teacher Recruiting &amp; Orientation</t>
  </si>
  <si>
    <t>Educational Magazines</t>
  </si>
  <si>
    <t>Field Lessons</t>
  </si>
  <si>
    <t>Office Supplies</t>
  </si>
  <si>
    <t>Postage &amp; Shipping</t>
  </si>
  <si>
    <t>Telecom, Fax &amp; Internet Usage</t>
  </si>
  <si>
    <t>Moving Expenses</t>
  </si>
  <si>
    <t>Custodial Services &amp; Supplies</t>
  </si>
  <si>
    <t>Maintenance &amp; Repairs</t>
  </si>
  <si>
    <t>In cell F11, enter a brief description of the good purchased corresponding to the information inputted in cell B11.  If the receipt is for travel, indicate where the trip was to.  If the receipt was for food, list all names of the people that ate.  If the receipt is for client entertainment, include the date, purpose and client (donor) names</t>
  </si>
  <si>
    <t>Mark the receipt corresponding to the information inputted in cell B11 with the number in cell A11.  For example, if you were submitted the reimbursement on the School Sample tab, you would put a "1" on the receipt from Gimme a Book.</t>
  </si>
  <si>
    <t>Tape all receipts to standard pieces of paper (8 1/2 x 11 inch; please stay within the borders of the paper)</t>
  </si>
  <si>
    <r>
      <t>If submitting by mail</t>
    </r>
    <r>
      <rPr>
        <sz val="10"/>
        <rFont val="Arial"/>
      </rPr>
      <t xml:space="preserve">, sign &amp; date the form where it says Employee Signature (Cell B69) and Date (Cell B72).  Then have your budget manager sign and date the form (Cells F69 and F72).  The respective Principals are the budget managers for the schools.   </t>
    </r>
  </si>
  <si>
    <t>Yes, employees should tip in accordance with standard practice (I.e. consistent with what you would tip if you were paying for the item yourself and not being reimbursed by the company).  Reasonable tips will be reimbursed.  To get reimbursed, please indicate on the paper next to the respective receipt the tip amount and the total and circle the total.</t>
  </si>
  <si>
    <t>FREQUENTLY ASKED QUESTIONS - CONTINUED</t>
  </si>
  <si>
    <t>In cell G3, using the pull down menu, pick the period for which your expenses relate.  Each period in the menu covers 1/2 of a month.  If you have expenses in more than one period, please fill out separate expense forms.</t>
  </si>
  <si>
    <t xml:space="preserve">In order to ensure that employees are not accidentally double reimbursed for expenses, separate forms need to be filled out for each period with the respective receipts attached.  </t>
  </si>
  <si>
    <t xml:space="preserve">No, reimbursement requests can be submitted any time after the expense was made.  </t>
  </si>
  <si>
    <t>Will I be reimbursed for sales tax?</t>
  </si>
  <si>
    <t>In cell E11, enter the vendor (company) that the purchase was made from that corresponds to the information inputted in cell B11</t>
  </si>
  <si>
    <t>In cell H11 enter the amount of the receipt corresponding to the information inputted in cell B11.  Include amounts for tips or delivery charges in the amount entered.</t>
  </si>
  <si>
    <t>Note: If you have a receipt that should be split between multiple account descriptions, you can use multiple lines to indicate this.  In each description, indicate the amount of the total receipt.</t>
  </si>
  <si>
    <t>Note: Column C will automatically fill itself - Please do not enter information in this column</t>
  </si>
  <si>
    <t>Descriptions for client entertainment are required to include date, purpose and client (donor) names</t>
  </si>
  <si>
    <t>Repeat steps 7-13 for each receipt</t>
  </si>
  <si>
    <t>Look at cell F64.  It should say OK TO SEND.  If it indicates that there is an error, look at column J for information on the error and fix the error before sending in for processing</t>
  </si>
  <si>
    <t>FINAL CHECK: Before submitting, please make sure that cell F64 does not indicate any errors, it is approved by both yourself and the budget manager and that all receipts are included.</t>
  </si>
  <si>
    <t xml:space="preserve">What do I do if I have expenses for multiple periods? </t>
  </si>
  <si>
    <t>Should I be paying sales tax on purchases?</t>
  </si>
  <si>
    <t>DIRECTIONS - A Sample Completed Form is included in the School Sample tab</t>
  </si>
  <si>
    <t>In cell G7, using the pull down menu, pick the location where you would like your reimbursement check to be sent.  Please understand that sending checks interoffice can significantly delay your check.</t>
  </si>
  <si>
    <t>In cell D11, enter the date of the receipt corresponding to the information inputted in cell B11.  This date should be within the range listed in cell G3</t>
  </si>
  <si>
    <t>Unfortunately, separate forms need to be used for expenses related to each program as each program/school has different budget managers.  If an expense needs to be split between two programs/schools, please submit two expense forms and a attached a copy of the receipt with each indicating the breakdown of charges between the schools.</t>
  </si>
  <si>
    <t>All purchases should be Louisiana state tax exempt and therefore you should do your best to save the school money by not paying taxes to enable us to provide the best possible education for the students.  As such, you should bring with you the tax exempt forms for the entity that you are making the purchase for.  The Operations staff of the schools and finance department can provide you these forms.</t>
  </si>
  <si>
    <t>All reimbursement requests should be submitted within 60 days of the period covered by the expense report, and no later than July 15 (for expenses between July 1 and June 30).  If you are unable to meet this date, you will need to get the approval from the Regional VP or the Executive Director as well as your budget manager.</t>
  </si>
  <si>
    <t>What are the caps on travel costs?</t>
  </si>
  <si>
    <t>102 Florida Street</t>
  </si>
  <si>
    <t>Baton Rogue, LA  70801</t>
  </si>
  <si>
    <t>555-555-5555</t>
  </si>
  <si>
    <t>Program/School</t>
  </si>
  <si>
    <t>Enter Program/School</t>
  </si>
  <si>
    <t>Joe's Stationary</t>
  </si>
  <si>
    <t>Colored Paper</t>
  </si>
  <si>
    <t>You Read It.com</t>
  </si>
  <si>
    <t>Books for students</t>
  </si>
  <si>
    <t>Ma's Po Boys</t>
  </si>
  <si>
    <t>Dinner with Leslie Smith and Donald White to discuss math program</t>
  </si>
  <si>
    <t>Enter Account Title</t>
  </si>
  <si>
    <t>School's Chart of Accounts</t>
  </si>
  <si>
    <t>Entity Code</t>
  </si>
  <si>
    <t>School Entity</t>
  </si>
  <si>
    <t>FINAL CHECK</t>
  </si>
  <si>
    <t>Please make sure to submit all of the items below</t>
  </si>
  <si>
    <t>1) This form with no Error Messages</t>
  </si>
  <si>
    <t>2) Employee signature or electonic approval if emailing</t>
  </si>
  <si>
    <t>3) Approver signature or eletronic approval from the manager</t>
  </si>
  <si>
    <t>4) All receipts taped to a standard sheet of paper with the receipts labeled to match the numbers in column A</t>
  </si>
  <si>
    <t>FREQUENTLY ASKED QUESTIONS</t>
  </si>
  <si>
    <t>When should I expect to be reimbursed for my expenses?</t>
  </si>
  <si>
    <t>* Last updated June 18, 2008</t>
  </si>
  <si>
    <t>Note: If you need more lines, please let the finance department know and they add more lines .  Please do not add lines using another methodology as the formulas may not work.</t>
  </si>
  <si>
    <r>
      <t xml:space="preserve">In cell B11, using the pull down menu, pick the account description that best matches the items purchased in your first receipt.  The first dozen categories are the ones that you are most likely going to use.  If you are unsure about what the account descriptions mean, there are more detailed descriptions included on the </t>
    </r>
    <r>
      <rPr>
        <i/>
        <sz val="10"/>
        <rFont val="Arial"/>
        <family val="2"/>
      </rPr>
      <t>Choices</t>
    </r>
    <r>
      <rPr>
        <sz val="10"/>
        <rFont val="Arial"/>
      </rPr>
      <t xml:space="preserve"> tab in cells A1-B68.  For example, if you purchased math workbooks, you should select Consummables.  </t>
    </r>
  </si>
  <si>
    <r>
      <t>If submitting electronically</t>
    </r>
    <r>
      <rPr>
        <sz val="10"/>
        <rFont val="Arial"/>
      </rPr>
      <t xml:space="preserve">, email the form and receipts (scanned) to the finance department and the budget manager.  In the email indicate that you approve the expenses and request the budget manager to email their approval.  The respective Principals are the budget managers for the schools.   </t>
    </r>
  </si>
  <si>
    <t>Note: If the expense report is split between programs/schools, then you need to get approval from the principal in your school.  In addition, if the amount charged to another program is above $250, you need to get approval from the program manager(s) being charged.</t>
  </si>
  <si>
    <r>
      <t>If submitting electronically</t>
    </r>
    <r>
      <rPr>
        <sz val="10"/>
        <rFont val="Arial"/>
      </rPr>
      <t>, processing will begin once we receive the emailed form &amp; receipts, your approval and the budget manager's approval.  However, you still need to forward hard copies of the signed form and original receipts to the finance department.  Please keep a copy of all submitted items in case there is a problem during processing.</t>
    </r>
  </si>
  <si>
    <t>Questions can be emailed to the finance department.</t>
  </si>
  <si>
    <t xml:space="preserve">While the timing can vary, employees should expect to be reimbursed for expenses in approximately 15 days of the submission of an approved expense report.  In many cases, expense reimbursements are processed even quicker.  Our goal is to process expense reports on a weekly basis.   </t>
  </si>
  <si>
    <t>Supplies used primarily in the administrative offices such as folders, binders, pens, pencils and paper clips.  The majority of supplies are used within the classroom or by teachers and should be coded to the classroom supplies account.</t>
  </si>
  <si>
    <t>Non-Instructional Equipment &amp; Furniture</t>
  </si>
  <si>
    <t>Business Supplies</t>
  </si>
  <si>
    <t>Supplies used for the accounting and finance functions including blank checks.</t>
  </si>
  <si>
    <t xml:space="preserve">Costs associated with cleaning the facilities including cleaning/maintenance companies, cleaning supplies and bathroom supplies.  </t>
  </si>
  <si>
    <t xml:space="preserve">Ongoing facility &amp; grounds related maintenance and repair costs including things like repairs to air conditioners and water fountains.  Also includes minor improvements that do not qualify for capitalization but represent improvements to the facilities such as painting, student art boards and other temporary improvements.  </t>
  </si>
  <si>
    <t>Technology Maintenance</t>
  </si>
  <si>
    <t>Costs associated with installing and maintaining the technology infrastruction of the entity including computer repair costs, network maintenance costs and website costs.  A portion of the Fourth Sector fees should be coded here.</t>
  </si>
  <si>
    <t>Costs associated with recruiting new staff to any of the entities including advertising, job postings, job fairs, travel for potential recruits, and recruiting meals.</t>
  </si>
  <si>
    <t>Technology Supplies</t>
  </si>
  <si>
    <t>Supplies and small items associated with the technology infrastructure including replacement keyboards, routers, and cables</t>
  </si>
  <si>
    <t>Fundraising Supplies</t>
  </si>
  <si>
    <t>Startup Supplies</t>
  </si>
  <si>
    <t>Supplies used in support of opening a new school or starting a new grade including curriculum development, initial training, conferences and mentoring.</t>
  </si>
  <si>
    <t>Field Trips - Parent Funded</t>
  </si>
  <si>
    <t>Activities Account - After School Club 1</t>
  </si>
  <si>
    <t>Activities Account - After School Club 2</t>
  </si>
  <si>
    <t>Activities Account - After School Club 3</t>
  </si>
  <si>
    <t>Activities Account - After School Club 4</t>
  </si>
  <si>
    <t>Activities Account - After School Club 5</t>
  </si>
  <si>
    <t>Activities Account - After School Club 6</t>
  </si>
  <si>
    <t>Non-School Executive Admin Supplies</t>
  </si>
  <si>
    <t>Equipment &amp; furniture that does not qualify to be capitalized and is used at the school other than in the administrative office such as a desktop computer, overhead projectors, printers, student desks, teacher desks &amp; chairs, and carts</t>
  </si>
  <si>
    <t>Sped Consummables</t>
  </si>
  <si>
    <t>Extracurricular Supplies</t>
  </si>
  <si>
    <t>Supplies and materials related to non-athletic after school activities such as club travel costs, competition supplies, uniforms and club equipment</t>
  </si>
  <si>
    <t>Athletic Supplies</t>
  </si>
  <si>
    <t>Uniforms, sports equipment, or other non-people items used in athletic programs.</t>
  </si>
  <si>
    <t>Summer School Supplies</t>
  </si>
  <si>
    <t>Professional Development OTPS</t>
  </si>
  <si>
    <t>Costs related to the training of principals, teachers or any other employees.   Food at staff meetings, staff gifts, conference costs, space rental costs for training or any other professional development related cost other than travel would be coded here.</t>
  </si>
  <si>
    <t>Travel</t>
  </si>
  <si>
    <t>Books for either a school library or classroom library that are not assigned to particular students.</t>
  </si>
  <si>
    <t>Supplies used in the general administration of the Board or for systemwide improvements.</t>
  </si>
  <si>
    <t>Landline telephone, internet (DSL, cable, T1, etc), fax and all other telecommunications costs other than cell phones.  Erate reimbursements related to such costs would also be coded here.</t>
  </si>
  <si>
    <t>Costs associated with mailing or shipping goods including couriers.  Typical vendors for this include Federal Express and the United States Postal Service.  Postage machine and online postage service costs would also be coded here.</t>
  </si>
  <si>
    <t>Student Recruiting &amp; Parent Involvement</t>
  </si>
  <si>
    <t>Costs incurred to attract and retain students such as advertising.  Also includes costs associated with parent involvement and community development such as parent committee costs, parent mailings, non-recruiting parent information sessions, community information sessions or community sponsorships.</t>
  </si>
  <si>
    <t>Non-Instructional Travel &amp; Food</t>
  </si>
  <si>
    <t>Costs related to the rental of copiers including lease costs, copier maintenance contracts (such as per copy charges) or other ongoing copier maintenance costs.  Outsourced copies made due to copy machine failures should be coded here.  Other outsourced copies should be coded to the account closest to the use of the copies.</t>
  </si>
  <si>
    <t>Cell phone charges including data packages used by staff for business related calls.  Phone charges at hotels for professional development conferences should be included in the professional development account bucket.</t>
  </si>
  <si>
    <t>Student Tuition</t>
  </si>
  <si>
    <t>Tuition paid to third parties on behalf of students at the school such as college level course costs at a local university, college preparation courses or online education courses.</t>
  </si>
  <si>
    <t xml:space="preserve">Supplies used in the classroom, whether by students or teachers.  This should be used as the default supply code unless specific information identifies a more appropriate account. </t>
  </si>
  <si>
    <t>Copy paper, tonor, staples or other supplies used in making copies.</t>
  </si>
  <si>
    <t>Software used in the educational program</t>
  </si>
  <si>
    <t>Costs related to field trips including trips to local businesses, colleges and museums.</t>
  </si>
  <si>
    <t>Food for school events including parent events, special occasion parties or student rewards.  Food service program shortfalls (such as lunch) should be coded under food service management.  Food for in-house professional development meetings should be coded under professional development.</t>
  </si>
  <si>
    <t>Textbooks, reading books and other curriculum materials that last more than a year but do not qualify for capitalization.</t>
  </si>
  <si>
    <t>Consumables</t>
  </si>
  <si>
    <t>Workbooks, textbooks or manipulatives that last less than one year related to any subject</t>
  </si>
  <si>
    <t>Subsciptions to magazines or newspapers provided to students, used in the classroom or provided to staff.</t>
  </si>
  <si>
    <t>Equipment &amp; Furniture (Non-Capital)</t>
  </si>
  <si>
    <t>Prescott</t>
  </si>
  <si>
    <t>Pointe Coupee</t>
  </si>
  <si>
    <t>Split All Entities</t>
  </si>
  <si>
    <t xml:space="preserve">Use for expenditures that are related to all schools and should be split fairly between the schools.  Things like overall school trainings or unallocable educational vendor costs would be coded here.  </t>
  </si>
  <si>
    <t>Use for expenditures that are related to all entities and shold be fairly allocated to all organizations.  This includes things like insurance.</t>
  </si>
  <si>
    <t>ADVANCE BATON ROUGE</t>
  </si>
  <si>
    <t>Amounts collected from students or parents for field trips along with amounts paid for such trips.  Job classifications in Quickbooks should be used to separate which trips money was collected and paid for if there are multiple trips.</t>
  </si>
  <si>
    <t>Amounts collected from students, parents or fundraisers for After School Club 1 along with amounts paid for such club costs.</t>
  </si>
  <si>
    <t>Amounts collected from students, parents or fundraisers for After School Club 2 along with amounts paid for such club costs.</t>
  </si>
  <si>
    <t>Amounts collected from students, parents or fundraisers for After School Club 3 along with amounts paid for such club costs.</t>
  </si>
  <si>
    <t>Amounts collected from students, parents or fundraisers for After School Club 4 along with amounts paid for such club costs.</t>
  </si>
  <si>
    <t>Amounts collected from students, parents or fundraisers for After School Club 5 along with amounts paid for such club costs.</t>
  </si>
  <si>
    <t>Amounts collected from students, parents or fundraisers for After School Club 6 along with amounts paid for such club costs.</t>
  </si>
  <si>
    <t>Other Activities</t>
  </si>
  <si>
    <t>Amounts collected from students, parents or fundraisers for Activities not classified elsewhere along with amounts paid for such activities.</t>
  </si>
  <si>
    <t xml:space="preserve">Assessment </t>
  </si>
  <si>
    <t>Testing materials including state &amp; national standardized assessments, assessment grading or online assessments.</t>
  </si>
</sst>
</file>

<file path=xl/styles.xml><?xml version="1.0" encoding="utf-8"?>
<styleSheet xmlns="http://schemas.openxmlformats.org/spreadsheetml/2006/main">
  <numFmts count="8">
    <numFmt numFmtId="7" formatCode="&quot;$&quot;#,##0.00_);\(&quot;$&quot;#,##0.00\)"/>
    <numFmt numFmtId="42" formatCode="_(&quot;$&quot;* #,##0_);_(&quot;$&quot;* \(#,##0\);_(&quot;$&quot;* &quot;-&quot;_);_(@_)"/>
    <numFmt numFmtId="41" formatCode="_(* #,##0_);_(* \(#,##0\);_(* &quot;-&quot;_);_(@_)"/>
    <numFmt numFmtId="43" formatCode="_(* #,##0.00_);_(* \(#,##0.00\);_(* &quot;-&quot;??_);_(@_)"/>
    <numFmt numFmtId="164" formatCode="_(* #,##0.00_);_(* \(#,##0.00\);_(* &quot;-&quot;??_);_(@_)"/>
    <numFmt numFmtId="165" formatCode="000"/>
    <numFmt numFmtId="166" formatCode="m/d/yy"/>
    <numFmt numFmtId="167" formatCode="&quot;$&quot;#,##0.00"/>
  </numFmts>
  <fonts count="23">
    <font>
      <sz val="10"/>
      <name val="Arial"/>
    </font>
    <font>
      <sz val="10"/>
      <name val="Arial"/>
    </font>
    <font>
      <b/>
      <sz val="10"/>
      <name val="Arial"/>
      <family val="2"/>
    </font>
    <font>
      <b/>
      <sz val="14"/>
      <color indexed="12"/>
      <name val="Arial"/>
      <family val="2"/>
    </font>
    <font>
      <sz val="10"/>
      <name val="Arial"/>
    </font>
    <font>
      <i/>
      <sz val="8"/>
      <name val="Arial"/>
      <family val="2"/>
    </font>
    <font>
      <b/>
      <sz val="10"/>
      <color indexed="10"/>
      <name val="Arial"/>
      <family val="2"/>
    </font>
    <font>
      <i/>
      <sz val="10"/>
      <name val="Arial"/>
      <family val="2"/>
    </font>
    <font>
      <b/>
      <i/>
      <sz val="10"/>
      <name val="Arial"/>
      <family val="2"/>
    </font>
    <font>
      <u/>
      <sz val="10"/>
      <color indexed="12"/>
      <name val="Arial"/>
      <family val="2"/>
    </font>
    <font>
      <sz val="9"/>
      <color indexed="81"/>
      <name val="Tahoma"/>
      <family val="2"/>
    </font>
    <font>
      <b/>
      <sz val="9"/>
      <color indexed="81"/>
      <name val="Tahoma"/>
      <family val="2"/>
    </font>
    <font>
      <b/>
      <sz val="18"/>
      <name val="Verdana"/>
      <family val="2"/>
    </font>
    <font>
      <sz val="10"/>
      <name val="Verdana"/>
    </font>
    <font>
      <b/>
      <sz val="8"/>
      <name val="Verdana"/>
      <family val="2"/>
    </font>
    <font>
      <b/>
      <sz val="9"/>
      <name val="Verdana"/>
      <family val="2"/>
    </font>
    <font>
      <b/>
      <sz val="9"/>
      <color indexed="9"/>
      <name val="Verdana"/>
      <family val="2"/>
    </font>
    <font>
      <sz val="9"/>
      <name val="Verdana"/>
      <family val="2"/>
    </font>
    <font>
      <sz val="8"/>
      <name val="Verdana"/>
      <family val="2"/>
    </font>
    <font>
      <b/>
      <sz val="11"/>
      <name val="Arial"/>
      <family val="2"/>
    </font>
    <font>
      <b/>
      <sz val="9"/>
      <color indexed="10"/>
      <name val="Verdana"/>
      <family val="2"/>
    </font>
    <font>
      <b/>
      <sz val="10"/>
      <color indexed="9"/>
      <name val="Verdana"/>
      <family val="2"/>
    </font>
    <font>
      <b/>
      <sz val="8"/>
      <color indexed="10"/>
      <name val="Verdana"/>
      <family val="2"/>
    </font>
  </fonts>
  <fills count="6">
    <fill>
      <patternFill patternType="none"/>
    </fill>
    <fill>
      <patternFill patternType="gray125"/>
    </fill>
    <fill>
      <patternFill patternType="solid">
        <fgColor indexed="9"/>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tint="-0.14999847407452621"/>
        <bgColor indexed="64"/>
      </patternFill>
    </fill>
  </fills>
  <borders count="47">
    <border>
      <left/>
      <right/>
      <top/>
      <bottom/>
      <diagonal/>
    </border>
    <border>
      <left style="thin">
        <color indexed="22"/>
      </left>
      <right style="thin">
        <color indexed="22"/>
      </right>
      <top style="thin">
        <color indexed="22"/>
      </top>
      <bottom style="thin">
        <color indexed="22"/>
      </bottom>
      <diagonal/>
    </border>
    <border>
      <left style="medium">
        <color indexed="12"/>
      </left>
      <right/>
      <top style="medium">
        <color indexed="12"/>
      </top>
      <bottom style="medium">
        <color indexed="12"/>
      </bottom>
      <diagonal/>
    </border>
    <border>
      <left style="medium">
        <color indexed="17"/>
      </left>
      <right style="medium">
        <color indexed="17"/>
      </right>
      <top style="medium">
        <color indexed="17"/>
      </top>
      <bottom style="medium">
        <color indexed="17"/>
      </bottom>
      <diagonal/>
    </border>
    <border>
      <left style="medium">
        <color indexed="12"/>
      </left>
      <right style="medium">
        <color indexed="12"/>
      </right>
      <top style="medium">
        <color indexed="12"/>
      </top>
      <bottom style="medium">
        <color indexed="12"/>
      </bottom>
      <diagonal/>
    </border>
    <border>
      <left/>
      <right/>
      <top/>
      <bottom style="medium">
        <color indexed="64"/>
      </bottom>
      <diagonal/>
    </border>
    <border>
      <left style="medium">
        <color indexed="17"/>
      </left>
      <right/>
      <top style="medium">
        <color indexed="17"/>
      </top>
      <bottom/>
      <diagonal/>
    </border>
    <border>
      <left/>
      <right style="medium">
        <color indexed="17"/>
      </right>
      <top style="medium">
        <color indexed="17"/>
      </top>
      <bottom/>
      <diagonal/>
    </border>
    <border>
      <left/>
      <right style="medium">
        <color indexed="17"/>
      </right>
      <top/>
      <bottom/>
      <diagonal/>
    </border>
    <border>
      <left style="medium">
        <color indexed="17"/>
      </left>
      <right/>
      <top/>
      <bottom style="medium">
        <color indexed="17"/>
      </bottom>
      <diagonal/>
    </border>
    <border>
      <left/>
      <right style="medium">
        <color indexed="17"/>
      </right>
      <top/>
      <bottom style="medium">
        <color indexed="17"/>
      </bottom>
      <diagonal/>
    </border>
    <border>
      <left/>
      <right style="medium">
        <color indexed="17"/>
      </right>
      <top/>
      <bottom style="thin">
        <color indexed="64"/>
      </bottom>
      <diagonal/>
    </border>
    <border>
      <left/>
      <right/>
      <top style="thin">
        <color indexed="64"/>
      </top>
      <bottom style="thin">
        <color indexed="64"/>
      </bottom>
      <diagonal/>
    </border>
    <border>
      <left/>
      <right/>
      <top style="medium">
        <color indexed="12"/>
      </top>
      <bottom style="medium">
        <color indexed="12"/>
      </bottom>
      <diagonal/>
    </border>
    <border>
      <left/>
      <right style="medium">
        <color indexed="12"/>
      </right>
      <top style="medium">
        <color indexed="12"/>
      </top>
      <bottom style="medium">
        <color indexed="12"/>
      </bottom>
      <diagonal/>
    </border>
    <border>
      <left/>
      <right/>
      <top/>
      <bottom style="thin">
        <color indexed="64"/>
      </bottom>
      <diagonal/>
    </border>
    <border>
      <left/>
      <right/>
      <top style="thin">
        <color indexed="64"/>
      </top>
      <bottom/>
      <diagonal/>
    </border>
    <border>
      <left style="medium">
        <color indexed="12"/>
      </left>
      <right style="medium">
        <color indexed="12"/>
      </right>
      <top style="medium">
        <color indexed="12"/>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55"/>
      </bottom>
      <diagonal/>
    </border>
    <border>
      <left style="thin">
        <color indexed="23"/>
      </left>
      <right style="thin">
        <color indexed="23"/>
      </right>
      <top style="thin">
        <color indexed="64"/>
      </top>
      <bottom style="thin">
        <color indexed="55"/>
      </bottom>
      <diagonal/>
    </border>
    <border>
      <left/>
      <right style="thin">
        <color indexed="64"/>
      </right>
      <top style="thin">
        <color indexed="64"/>
      </top>
      <bottom style="thin">
        <color indexed="55"/>
      </bottom>
      <diagonal/>
    </border>
    <border>
      <left style="thin">
        <color indexed="55"/>
      </left>
      <right style="thin">
        <color indexed="64"/>
      </right>
      <top style="thin">
        <color indexed="55"/>
      </top>
      <bottom style="thin">
        <color indexed="22"/>
      </bottom>
      <diagonal/>
    </border>
    <border>
      <left style="thin">
        <color indexed="64"/>
      </left>
      <right style="thin">
        <color indexed="22"/>
      </right>
      <top style="thin">
        <color indexed="22"/>
      </top>
      <bottom style="thin">
        <color indexed="22"/>
      </bottom>
      <diagonal/>
    </border>
    <border>
      <left style="thin">
        <color indexed="64"/>
      </left>
      <right/>
      <top style="thin">
        <color indexed="22"/>
      </top>
      <bottom style="thin">
        <color indexed="64"/>
      </bottom>
      <diagonal/>
    </border>
    <border>
      <left/>
      <right/>
      <top style="thin">
        <color indexed="22"/>
      </top>
      <bottom style="thin">
        <color indexed="64"/>
      </bottom>
      <diagonal/>
    </border>
    <border>
      <left style="thin">
        <color indexed="64"/>
      </left>
      <right style="thin">
        <color indexed="64"/>
      </right>
      <top style="thin">
        <color indexed="23"/>
      </top>
      <bottom style="thin">
        <color indexed="64"/>
      </bottom>
      <diagonal/>
    </border>
    <border>
      <left style="thin">
        <color indexed="64"/>
      </left>
      <right style="thin">
        <color indexed="64"/>
      </right>
      <top style="thin">
        <color indexed="64"/>
      </top>
      <bottom style="thin">
        <color indexed="23"/>
      </bottom>
      <diagonal/>
    </border>
    <border>
      <left style="thin">
        <color indexed="64"/>
      </left>
      <right style="thin">
        <color indexed="64"/>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55"/>
      </left>
      <right style="thin">
        <color indexed="55"/>
      </right>
      <top style="thin">
        <color indexed="55"/>
      </top>
      <bottom style="thin">
        <color indexed="22"/>
      </bottom>
      <diagonal/>
    </border>
    <border>
      <left style="thin">
        <color indexed="55"/>
      </left>
      <right style="thin">
        <color indexed="55"/>
      </right>
      <top style="thin">
        <color indexed="55"/>
      </top>
      <bottom style="thin">
        <color indexed="64"/>
      </bottom>
      <diagonal/>
    </border>
    <border>
      <left style="thin">
        <color indexed="64"/>
      </left>
      <right/>
      <top/>
      <bottom style="thin">
        <color indexed="22"/>
      </bottom>
      <diagonal/>
    </border>
    <border>
      <left style="thin">
        <color indexed="64"/>
      </left>
      <right/>
      <top style="thin">
        <color indexed="22"/>
      </top>
      <bottom style="thin">
        <color indexed="22"/>
      </bottom>
      <diagonal/>
    </border>
    <border>
      <left style="thin">
        <color indexed="55"/>
      </left>
      <right style="thin">
        <color indexed="55"/>
      </right>
      <top style="thin">
        <color indexed="22"/>
      </top>
      <bottom style="thin">
        <color indexed="22"/>
      </bottom>
      <diagonal/>
    </border>
    <border>
      <left style="thin">
        <color indexed="64"/>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64"/>
      </right>
      <top style="thin">
        <color indexed="22"/>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medium">
        <color indexed="17"/>
      </top>
      <bottom/>
      <diagonal/>
    </border>
    <border>
      <left style="medium">
        <color rgb="FF009900"/>
      </left>
      <right/>
      <top style="medium">
        <color rgb="FF009900"/>
      </top>
      <bottom/>
      <diagonal/>
    </border>
    <border>
      <left/>
      <right style="medium">
        <color rgb="FF009900"/>
      </right>
      <top style="medium">
        <color rgb="FF009900"/>
      </top>
      <bottom/>
      <diagonal/>
    </border>
    <border>
      <left/>
      <right style="medium">
        <color rgb="FF009900"/>
      </right>
      <top/>
      <bottom style="medium">
        <color rgb="FF009900"/>
      </bottom>
      <diagonal/>
    </border>
    <border>
      <left style="medium">
        <color rgb="FF009900"/>
      </left>
      <right/>
      <top/>
      <bottom style="medium">
        <color rgb="FF009900"/>
      </bottom>
      <diagonal/>
    </border>
    <border>
      <left/>
      <right style="medium">
        <color rgb="FF009900"/>
      </right>
      <top/>
      <bottom style="thin">
        <color indexed="64"/>
      </bottom>
      <diagonal/>
    </border>
  </borders>
  <cellStyleXfs count="4">
    <xf numFmtId="0" fontId="0" fillId="0" borderId="0"/>
    <xf numFmtId="164" fontId="1" fillId="0" borderId="0" applyFont="0" applyFill="0" applyBorder="0" applyAlignment="0" applyProtection="0"/>
    <xf numFmtId="0" fontId="9" fillId="0" borderId="0" applyNumberFormat="0" applyFill="0" applyBorder="0" applyAlignment="0" applyProtection="0">
      <alignment vertical="top"/>
      <protection locked="0"/>
    </xf>
    <xf numFmtId="0" fontId="4" fillId="0" borderId="0"/>
  </cellStyleXfs>
  <cellXfs count="162">
    <xf numFmtId="0" fontId="0" fillId="0" borderId="0" xfId="0"/>
    <xf numFmtId="0" fontId="2" fillId="0" borderId="0" xfId="0" applyFont="1"/>
    <xf numFmtId="0" fontId="4" fillId="0" borderId="0" xfId="0" applyFont="1"/>
    <xf numFmtId="0" fontId="0" fillId="0" borderId="0" xfId="0" applyProtection="1">
      <protection locked="0"/>
    </xf>
    <xf numFmtId="0" fontId="0" fillId="0" borderId="0" xfId="0" applyAlignment="1">
      <alignment wrapText="1"/>
    </xf>
    <xf numFmtId="0" fontId="2" fillId="0" borderId="0" xfId="0" applyFont="1" applyAlignment="1">
      <alignment wrapText="1"/>
    </xf>
    <xf numFmtId="0" fontId="4" fillId="0" borderId="0" xfId="0" applyFont="1" applyAlignment="1">
      <alignment wrapText="1"/>
    </xf>
    <xf numFmtId="0" fontId="2" fillId="0" borderId="0" xfId="0" applyFont="1" applyAlignment="1"/>
    <xf numFmtId="0" fontId="0" fillId="0" borderId="2" xfId="0" applyBorder="1" applyProtection="1">
      <protection locked="0"/>
    </xf>
    <xf numFmtId="0" fontId="0" fillId="0" borderId="3" xfId="0" applyBorder="1" applyProtection="1">
      <protection locked="0"/>
    </xf>
    <xf numFmtId="0" fontId="0" fillId="0" borderId="3" xfId="0" applyBorder="1" applyAlignment="1" applyProtection="1">
      <alignment wrapText="1"/>
      <protection locked="0"/>
    </xf>
    <xf numFmtId="14" fontId="0" fillId="0" borderId="2" xfId="0" applyNumberFormat="1" applyBorder="1" applyAlignment="1" applyProtection="1">
      <alignment horizontal="center"/>
      <protection locked="0"/>
    </xf>
    <xf numFmtId="0" fontId="0" fillId="0" borderId="4" xfId="0" applyBorder="1" applyAlignment="1" applyProtection="1">
      <alignment horizontal="center" shrinkToFit="1"/>
      <protection locked="0"/>
    </xf>
    <xf numFmtId="164" fontId="0" fillId="0" borderId="4" xfId="1" applyFont="1" applyBorder="1" applyAlignment="1" applyProtection="1">
      <alignment horizontal="center"/>
      <protection locked="0"/>
    </xf>
    <xf numFmtId="0" fontId="0" fillId="0" borderId="5" xfId="0" applyBorder="1" applyProtection="1">
      <protection locked="0"/>
    </xf>
    <xf numFmtId="0" fontId="0" fillId="0" borderId="6" xfId="0" applyBorder="1" applyProtection="1">
      <protection locked="0"/>
    </xf>
    <xf numFmtId="0" fontId="0" fillId="0" borderId="7" xfId="0" applyBorder="1" applyProtection="1">
      <protection locked="0"/>
    </xf>
    <xf numFmtId="0" fontId="0" fillId="0" borderId="8"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11" xfId="0" applyBorder="1" applyProtection="1">
      <protection locked="0"/>
    </xf>
    <xf numFmtId="0" fontId="0" fillId="0" borderId="12" xfId="0" applyBorder="1" applyAlignment="1" applyProtection="1">
      <alignment horizontal="center"/>
    </xf>
    <xf numFmtId="0" fontId="0" fillId="0" borderId="0" xfId="0" applyProtection="1"/>
    <xf numFmtId="0" fontId="0" fillId="0" borderId="13" xfId="0" applyBorder="1" applyAlignment="1" applyProtection="1">
      <alignment horizontal="centerContinuous" wrapText="1"/>
      <protection locked="0"/>
    </xf>
    <xf numFmtId="0" fontId="9" fillId="0" borderId="2" xfId="2" applyBorder="1" applyAlignment="1" applyProtection="1">
      <protection locked="0"/>
    </xf>
    <xf numFmtId="165" fontId="0" fillId="0" borderId="0" xfId="0" applyNumberFormat="1"/>
    <xf numFmtId="0" fontId="0" fillId="0" borderId="0" xfId="0" applyBorder="1" applyAlignment="1" applyProtection="1">
      <alignment horizontal="center"/>
    </xf>
    <xf numFmtId="14" fontId="0" fillId="0" borderId="13" xfId="0" applyNumberFormat="1" applyBorder="1" applyAlignment="1" applyProtection="1">
      <alignment horizontal="center"/>
      <protection locked="0"/>
    </xf>
    <xf numFmtId="0" fontId="3" fillId="0" borderId="0" xfId="0" applyFont="1" applyProtection="1"/>
    <xf numFmtId="0" fontId="0" fillId="0" borderId="13" xfId="0" applyBorder="1" applyProtection="1"/>
    <xf numFmtId="0" fontId="0" fillId="0" borderId="14" xfId="0" applyBorder="1" applyProtection="1"/>
    <xf numFmtId="0" fontId="2" fillId="0" borderId="0" xfId="0" applyFont="1" applyProtection="1"/>
    <xf numFmtId="0" fontId="6" fillId="0" borderId="0" xfId="0" applyFont="1" applyProtection="1"/>
    <xf numFmtId="0" fontId="2" fillId="0" borderId="0" xfId="0" applyFont="1" applyBorder="1" applyAlignment="1" applyProtection="1">
      <alignment horizontal="center"/>
    </xf>
    <xf numFmtId="0" fontId="2" fillId="0" borderId="15" xfId="0" applyFont="1" applyBorder="1" applyAlignment="1" applyProtection="1">
      <alignment horizontal="center"/>
    </xf>
    <xf numFmtId="0" fontId="2" fillId="0" borderId="0" xfId="0" applyFont="1" applyBorder="1" applyAlignment="1" applyProtection="1">
      <alignment horizontal="centerContinuous"/>
    </xf>
    <xf numFmtId="0" fontId="0" fillId="0" borderId="0" xfId="0" applyBorder="1" applyAlignment="1" applyProtection="1">
      <alignment horizontal="centerContinuous"/>
    </xf>
    <xf numFmtId="0" fontId="0" fillId="0" borderId="13" xfId="0" applyBorder="1" applyAlignment="1" applyProtection="1">
      <alignment horizontal="centerContinuous" wrapText="1"/>
    </xf>
    <xf numFmtId="0" fontId="2" fillId="0" borderId="0" xfId="0" applyFont="1" applyBorder="1" applyProtection="1"/>
    <xf numFmtId="0" fontId="0" fillId="0" borderId="0" xfId="0" applyBorder="1" applyProtection="1"/>
    <xf numFmtId="0" fontId="0" fillId="0" borderId="0" xfId="0" applyBorder="1" applyAlignment="1" applyProtection="1">
      <alignment shrinkToFit="1"/>
    </xf>
    <xf numFmtId="0" fontId="0" fillId="0" borderId="0" xfId="0" applyBorder="1" applyAlignment="1" applyProtection="1">
      <alignment horizontal="centerContinuous" shrinkToFit="1"/>
    </xf>
    <xf numFmtId="164" fontId="2" fillId="0" borderId="0" xfId="1" applyFont="1" applyBorder="1" applyAlignment="1" applyProtection="1">
      <alignment horizontal="center"/>
    </xf>
    <xf numFmtId="0" fontId="5" fillId="0" borderId="0" xfId="0" applyFont="1" applyProtection="1"/>
    <xf numFmtId="0" fontId="0" fillId="0" borderId="5" xfId="0" applyBorder="1" applyProtection="1"/>
    <xf numFmtId="0" fontId="0" fillId="0" borderId="16" xfId="0" applyBorder="1" applyProtection="1"/>
    <xf numFmtId="0" fontId="0" fillId="0" borderId="0" xfId="0" applyAlignment="1" applyProtection="1">
      <alignment horizontal="centerContinuous"/>
    </xf>
    <xf numFmtId="0" fontId="0" fillId="0" borderId="16" xfId="0" applyBorder="1" applyAlignment="1" applyProtection="1">
      <alignment horizontal="center"/>
    </xf>
    <xf numFmtId="14" fontId="0" fillId="0" borderId="0" xfId="0" applyNumberFormat="1"/>
    <xf numFmtId="1" fontId="0" fillId="0" borderId="0" xfId="0" applyNumberFormat="1"/>
    <xf numFmtId="2" fontId="0" fillId="0" borderId="0" xfId="0" applyNumberFormat="1"/>
    <xf numFmtId="0" fontId="0" fillId="0" borderId="0" xfId="0" quotePrefix="1"/>
    <xf numFmtId="0" fontId="7" fillId="0" borderId="0" xfId="0" applyFont="1" applyProtection="1"/>
    <xf numFmtId="166" fontId="0" fillId="0" borderId="4" xfId="0" applyNumberFormat="1" applyBorder="1" applyProtection="1">
      <protection locked="0"/>
    </xf>
    <xf numFmtId="166" fontId="0" fillId="0" borderId="17" xfId="0" applyNumberFormat="1" applyBorder="1" applyProtection="1">
      <protection locked="0"/>
    </xf>
    <xf numFmtId="0" fontId="0" fillId="0" borderId="0" xfId="0" applyFill="1" applyBorder="1" applyProtection="1"/>
    <xf numFmtId="0" fontId="0" fillId="0" borderId="4" xfId="0" applyBorder="1" applyProtection="1"/>
    <xf numFmtId="166" fontId="0" fillId="0" borderId="4" xfId="0" applyNumberFormat="1" applyBorder="1" applyProtection="1"/>
    <xf numFmtId="2" fontId="0" fillId="0" borderId="0" xfId="0" applyNumberFormat="1" applyFill="1"/>
    <xf numFmtId="0" fontId="0" fillId="0" borderId="0" xfId="0" quotePrefix="1" applyProtection="1"/>
    <xf numFmtId="164" fontId="0" fillId="0" borderId="0" xfId="0" applyNumberFormat="1" applyProtection="1"/>
    <xf numFmtId="0" fontId="0" fillId="0" borderId="4" xfId="0" applyBorder="1" applyProtection="1">
      <protection locked="0"/>
    </xf>
    <xf numFmtId="0" fontId="2" fillId="0" borderId="0" xfId="0" applyFont="1" applyFill="1" applyBorder="1"/>
    <xf numFmtId="0" fontId="0" fillId="0" borderId="0" xfId="0" applyFill="1" applyBorder="1"/>
    <xf numFmtId="0" fontId="0" fillId="0" borderId="0" xfId="0" applyFill="1" applyBorder="1" applyAlignment="1">
      <alignment horizontal="left" wrapText="1"/>
    </xf>
    <xf numFmtId="0" fontId="2" fillId="0" borderId="0" xfId="0" applyFont="1" applyFill="1" applyBorder="1" applyAlignment="1">
      <alignment horizontal="left" wrapText="1"/>
    </xf>
    <xf numFmtId="0" fontId="7" fillId="0" borderId="0" xfId="0" applyFont="1" applyFill="1" applyBorder="1" applyAlignment="1">
      <alignment horizontal="left" wrapText="1"/>
    </xf>
    <xf numFmtId="0" fontId="2" fillId="0" borderId="0" xfId="0" applyFont="1" applyFill="1" applyBorder="1" applyAlignment="1">
      <alignment vertical="center"/>
    </xf>
    <xf numFmtId="0" fontId="0" fillId="0" borderId="0" xfId="0" applyFill="1" applyBorder="1" applyAlignment="1">
      <alignment vertical="center"/>
    </xf>
    <xf numFmtId="0" fontId="7" fillId="0" borderId="0" xfId="0" applyFont="1" applyFill="1" applyBorder="1" applyAlignment="1">
      <alignment horizontal="centerContinuous" vertical="center" wrapText="1"/>
    </xf>
    <xf numFmtId="0" fontId="0" fillId="0" borderId="0" xfId="0" applyFill="1" applyBorder="1" applyAlignment="1">
      <alignment horizontal="left"/>
    </xf>
    <xf numFmtId="0" fontId="4" fillId="0" borderId="0" xfId="0" applyFont="1" applyFill="1" applyBorder="1" applyAlignment="1">
      <alignment horizontal="left" wrapText="1"/>
    </xf>
    <xf numFmtId="0" fontId="8" fillId="0" borderId="0" xfId="0" applyFont="1" applyFill="1" applyBorder="1" applyAlignment="1">
      <alignment horizontal="left" wrapText="1"/>
    </xf>
    <xf numFmtId="0" fontId="2" fillId="0" borderId="0" xfId="0" applyFont="1" applyFill="1" applyBorder="1" applyAlignment="1">
      <alignment horizontal="centerContinuous" wrapText="1"/>
    </xf>
    <xf numFmtId="0" fontId="2" fillId="0" borderId="0" xfId="0" applyFont="1" applyFill="1" applyBorder="1" applyAlignment="1"/>
    <xf numFmtId="0" fontId="8" fillId="0" borderId="0" xfId="0" applyFont="1" applyFill="1" applyBorder="1"/>
    <xf numFmtId="0" fontId="0" fillId="0" borderId="0" xfId="0" applyFill="1" applyBorder="1" applyAlignment="1">
      <alignment wrapText="1"/>
    </xf>
    <xf numFmtId="0" fontId="13" fillId="0" borderId="0" xfId="3" applyFont="1"/>
    <xf numFmtId="0" fontId="4" fillId="0" borderId="0" xfId="3"/>
    <xf numFmtId="0" fontId="13" fillId="3" borderId="18" xfId="3" applyFont="1" applyFill="1" applyBorder="1" applyAlignment="1">
      <alignment horizontal="left"/>
    </xf>
    <xf numFmtId="0" fontId="13" fillId="3" borderId="0" xfId="3" applyFont="1" applyFill="1" applyBorder="1"/>
    <xf numFmtId="0" fontId="13" fillId="3" borderId="0" xfId="3" applyFont="1" applyFill="1" applyBorder="1" applyAlignment="1">
      <alignment horizontal="right" indent="1"/>
    </xf>
    <xf numFmtId="0" fontId="13" fillId="3" borderId="19" xfId="3" applyFont="1" applyFill="1" applyBorder="1"/>
    <xf numFmtId="0" fontId="14" fillId="3" borderId="0" xfId="3" applyFont="1" applyFill="1" applyBorder="1" applyAlignment="1">
      <alignment horizontal="right" indent="1"/>
    </xf>
    <xf numFmtId="0" fontId="16" fillId="4" borderId="20" xfId="3" applyFont="1" applyFill="1" applyBorder="1" applyAlignment="1">
      <alignment horizontal="center" wrapText="1"/>
    </xf>
    <xf numFmtId="0" fontId="16" fillId="4" borderId="21" xfId="3" applyFont="1" applyFill="1" applyBorder="1" applyAlignment="1">
      <alignment horizontal="center" wrapText="1"/>
    </xf>
    <xf numFmtId="0" fontId="16" fillId="4" borderId="22" xfId="3" applyFont="1" applyFill="1" applyBorder="1" applyAlignment="1">
      <alignment horizontal="center" wrapText="1"/>
    </xf>
    <xf numFmtId="167" fontId="17" fillId="5" borderId="23" xfId="3" applyNumberFormat="1" applyFont="1" applyFill="1" applyBorder="1"/>
    <xf numFmtId="0" fontId="17" fillId="0" borderId="0" xfId="3" applyFont="1"/>
    <xf numFmtId="14" fontId="17" fillId="2" borderId="24" xfId="3" applyNumberFormat="1" applyFont="1" applyFill="1" applyBorder="1" applyAlignment="1">
      <alignment horizontal="center"/>
    </xf>
    <xf numFmtId="0" fontId="17" fillId="2" borderId="1" xfId="3" applyFont="1" applyFill="1" applyBorder="1" applyAlignment="1">
      <alignment wrapText="1"/>
    </xf>
    <xf numFmtId="4" fontId="17" fillId="0" borderId="0" xfId="3" applyNumberFormat="1" applyFont="1" applyFill="1" applyBorder="1"/>
    <xf numFmtId="0" fontId="17" fillId="2" borderId="24" xfId="3" applyFont="1" applyFill="1" applyBorder="1" applyAlignment="1">
      <alignment horizontal="center"/>
    </xf>
    <xf numFmtId="0" fontId="17" fillId="0" borderId="0" xfId="3" applyFont="1" applyBorder="1"/>
    <xf numFmtId="0" fontId="13" fillId="4" borderId="25" xfId="3" applyFont="1" applyFill="1" applyBorder="1" applyAlignment="1">
      <alignment horizontal="center"/>
    </xf>
    <xf numFmtId="0" fontId="13" fillId="4" borderId="26" xfId="3" applyFont="1" applyFill="1" applyBorder="1"/>
    <xf numFmtId="0" fontId="4" fillId="0" borderId="5" xfId="3" applyBorder="1" applyProtection="1"/>
    <xf numFmtId="0" fontId="4" fillId="0" borderId="5" xfId="3" applyBorder="1" applyProtection="1">
      <protection locked="0"/>
    </xf>
    <xf numFmtId="0" fontId="4" fillId="0" borderId="0" xfId="3" applyBorder="1" applyProtection="1">
      <protection locked="0"/>
    </xf>
    <xf numFmtId="0" fontId="4" fillId="0" borderId="0" xfId="3" applyBorder="1"/>
    <xf numFmtId="0" fontId="4" fillId="0" borderId="0" xfId="3" applyBorder="1" applyProtection="1"/>
    <xf numFmtId="0" fontId="13" fillId="0" borderId="0" xfId="3" applyFont="1" applyAlignment="1">
      <alignment horizontal="center"/>
    </xf>
    <xf numFmtId="0" fontId="2" fillId="0" borderId="42" xfId="3" applyFont="1" applyFill="1" applyBorder="1" applyAlignment="1" applyProtection="1">
      <alignment horizontal="center"/>
      <protection locked="0"/>
    </xf>
    <xf numFmtId="0" fontId="9" fillId="2" borderId="27" xfId="2" applyFill="1" applyBorder="1" applyAlignment="1" applyProtection="1"/>
    <xf numFmtId="0" fontId="15" fillId="3" borderId="0" xfId="3" applyFont="1" applyFill="1" applyBorder="1" applyAlignment="1">
      <alignment horizontal="right" indent="1"/>
    </xf>
    <xf numFmtId="0" fontId="20" fillId="3" borderId="18" xfId="3" applyFont="1" applyFill="1" applyBorder="1" applyAlignment="1">
      <alignment horizontal="left"/>
    </xf>
    <xf numFmtId="0" fontId="13" fillId="0" borderId="0" xfId="3" applyFont="1" applyBorder="1"/>
    <xf numFmtId="0" fontId="21" fillId="4" borderId="26" xfId="3" applyFont="1" applyFill="1" applyBorder="1" applyAlignment="1">
      <alignment horizontal="right"/>
    </xf>
    <xf numFmtId="167" fontId="14" fillId="3" borderId="0" xfId="3" applyNumberFormat="1" applyFont="1" applyFill="1" applyBorder="1" applyAlignment="1">
      <alignment horizontal="right"/>
    </xf>
    <xf numFmtId="0" fontId="14" fillId="3" borderId="0" xfId="3" applyFont="1" applyFill="1" applyBorder="1"/>
    <xf numFmtId="167" fontId="14" fillId="3" borderId="0" xfId="3" applyNumberFormat="1" applyFont="1" applyFill="1" applyBorder="1"/>
    <xf numFmtId="0" fontId="0" fillId="0" borderId="43" xfId="0" applyBorder="1"/>
    <xf numFmtId="0" fontId="0" fillId="0" borderId="44" xfId="0" applyBorder="1"/>
    <xf numFmtId="0" fontId="0" fillId="0" borderId="45" xfId="0" applyBorder="1"/>
    <xf numFmtId="0" fontId="4" fillId="0" borderId="46" xfId="3" applyBorder="1" applyProtection="1"/>
    <xf numFmtId="0" fontId="15" fillId="2" borderId="28" xfId="3" applyFont="1" applyFill="1" applyBorder="1"/>
    <xf numFmtId="0" fontId="15" fillId="2" borderId="29" xfId="3" applyFont="1" applyFill="1" applyBorder="1" applyAlignment="1">
      <alignment horizontal="left"/>
    </xf>
    <xf numFmtId="0" fontId="15" fillId="0" borderId="30" xfId="3" applyFont="1" applyFill="1" applyBorder="1" applyAlignment="1">
      <alignment horizontal="right"/>
    </xf>
    <xf numFmtId="167" fontId="15" fillId="5" borderId="30" xfId="3" applyNumberFormat="1" applyFont="1" applyFill="1" applyBorder="1"/>
    <xf numFmtId="0" fontId="14" fillId="3" borderId="18" xfId="3" applyFont="1" applyFill="1" applyBorder="1" applyAlignment="1">
      <alignment horizontal="right"/>
    </xf>
    <xf numFmtId="0" fontId="18" fillId="2" borderId="31" xfId="3" applyFont="1" applyFill="1" applyBorder="1" applyAlignment="1">
      <alignment wrapText="1"/>
    </xf>
    <xf numFmtId="0" fontId="13" fillId="0" borderId="0" xfId="3" applyFont="1" applyBorder="1" applyAlignment="1">
      <alignment horizontal="center"/>
    </xf>
    <xf numFmtId="0" fontId="22" fillId="0" borderId="0" xfId="3" applyFont="1" applyFill="1" applyBorder="1" applyAlignment="1">
      <alignment horizontal="left"/>
    </xf>
    <xf numFmtId="0" fontId="22" fillId="0" borderId="0" xfId="3" applyFont="1" applyBorder="1" applyAlignment="1">
      <alignment horizontal="left"/>
    </xf>
    <xf numFmtId="0" fontId="17" fillId="0" borderId="31" xfId="3" applyFont="1" applyFill="1" applyBorder="1"/>
    <xf numFmtId="0" fontId="15" fillId="0" borderId="32" xfId="3" applyFont="1" applyFill="1" applyBorder="1"/>
    <xf numFmtId="14" fontId="18" fillId="2" borderId="33" xfId="3" applyNumberFormat="1" applyFont="1" applyFill="1" applyBorder="1" applyAlignment="1">
      <alignment horizontal="center"/>
    </xf>
    <xf numFmtId="0" fontId="18" fillId="0" borderId="31" xfId="3" applyFont="1" applyFill="1" applyBorder="1"/>
    <xf numFmtId="167" fontId="18" fillId="5" borderId="23" xfId="3" applyNumberFormat="1" applyFont="1" applyFill="1" applyBorder="1"/>
    <xf numFmtId="14" fontId="18" fillId="2" borderId="34" xfId="3" applyNumberFormat="1" applyFont="1" applyFill="1" applyBorder="1" applyAlignment="1">
      <alignment horizontal="center"/>
    </xf>
    <xf numFmtId="0" fontId="18" fillId="2" borderId="35" xfId="3" applyFont="1" applyFill="1" applyBorder="1" applyAlignment="1">
      <alignment wrapText="1"/>
    </xf>
    <xf numFmtId="14" fontId="18" fillId="2" borderId="36" xfId="3" applyNumberFormat="1" applyFont="1" applyFill="1" applyBorder="1" applyAlignment="1">
      <alignment horizontal="center"/>
    </xf>
    <xf numFmtId="0" fontId="18" fillId="2" borderId="37" xfId="3" applyFont="1" applyFill="1" applyBorder="1" applyAlignment="1">
      <alignment wrapText="1"/>
    </xf>
    <xf numFmtId="14" fontId="18" fillId="2" borderId="24" xfId="3" applyNumberFormat="1" applyFont="1" applyFill="1" applyBorder="1" applyAlignment="1">
      <alignment horizontal="center"/>
    </xf>
    <xf numFmtId="0" fontId="18" fillId="2" borderId="1" xfId="3" applyFont="1" applyFill="1" applyBorder="1" applyAlignment="1">
      <alignment wrapText="1"/>
    </xf>
    <xf numFmtId="0" fontId="18" fillId="2" borderId="24" xfId="3" applyFont="1" applyFill="1" applyBorder="1" applyAlignment="1">
      <alignment horizontal="center"/>
    </xf>
    <xf numFmtId="167" fontId="15" fillId="5" borderId="38" xfId="3" applyNumberFormat="1" applyFont="1" applyFill="1" applyBorder="1"/>
    <xf numFmtId="0" fontId="15" fillId="0" borderId="0" xfId="3" applyFont="1" applyBorder="1" applyAlignment="1" applyProtection="1">
      <alignment horizontal="centerContinuous"/>
    </xf>
    <xf numFmtId="0" fontId="15" fillId="0" borderId="0" xfId="3" applyFont="1" applyAlignment="1" applyProtection="1">
      <alignment horizontal="centerContinuous"/>
    </xf>
    <xf numFmtId="0" fontId="17" fillId="0" borderId="0" xfId="3" applyFont="1" applyBorder="1" applyAlignment="1" applyProtection="1">
      <alignment horizontal="center"/>
    </xf>
    <xf numFmtId="0" fontId="17" fillId="0" borderId="15" xfId="3" applyFont="1" applyBorder="1" applyProtection="1">
      <protection locked="0"/>
    </xf>
    <xf numFmtId="0" fontId="17" fillId="0" borderId="15" xfId="3" applyFont="1" applyBorder="1"/>
    <xf numFmtId="0" fontId="15" fillId="2" borderId="30" xfId="2" applyFont="1" applyFill="1" applyBorder="1" applyAlignment="1" applyProtection="1"/>
    <xf numFmtId="0" fontId="15" fillId="2" borderId="30" xfId="2" applyFont="1" applyFill="1" applyBorder="1" applyAlignment="1" applyProtection="1">
      <alignment horizontal="right"/>
    </xf>
    <xf numFmtId="7" fontId="15" fillId="0" borderId="30" xfId="3" applyNumberFormat="1" applyFont="1" applyFill="1" applyBorder="1" applyAlignment="1">
      <alignment horizontal="right"/>
    </xf>
    <xf numFmtId="0" fontId="15" fillId="5" borderId="30" xfId="3" applyFont="1" applyFill="1" applyBorder="1" applyAlignment="1">
      <alignment horizontal="right"/>
    </xf>
    <xf numFmtId="7" fontId="15" fillId="5" borderId="30" xfId="3" applyNumberFormat="1" applyFont="1" applyFill="1" applyBorder="1" applyAlignment="1">
      <alignment horizontal="right"/>
    </xf>
    <xf numFmtId="0" fontId="2" fillId="0" borderId="0" xfId="0" applyFont="1" applyFill="1" applyBorder="1" applyAlignment="1">
      <alignment horizontal="center"/>
    </xf>
    <xf numFmtId="0" fontId="19" fillId="0" borderId="0" xfId="0" applyFont="1" applyFill="1" applyBorder="1" applyAlignment="1">
      <alignment horizontal="center"/>
    </xf>
    <xf numFmtId="0" fontId="2" fillId="0" borderId="0" xfId="0" applyFont="1" applyFill="1" applyBorder="1" applyAlignment="1">
      <alignment horizontal="left" vertical="center" wrapText="1"/>
    </xf>
    <xf numFmtId="0" fontId="19" fillId="0" borderId="0" xfId="0" applyFont="1" applyFill="1" applyBorder="1" applyAlignment="1">
      <alignment horizontal="center"/>
    </xf>
    <xf numFmtId="0" fontId="2" fillId="0" borderId="0" xfId="0" applyFont="1" applyFill="1" applyBorder="1" applyAlignment="1">
      <alignment horizontal="center"/>
    </xf>
    <xf numFmtId="0" fontId="17" fillId="0" borderId="15" xfId="3" applyFont="1" applyBorder="1" applyAlignment="1" applyProtection="1">
      <alignment horizontal="center"/>
      <protection locked="0"/>
    </xf>
    <xf numFmtId="0" fontId="15" fillId="0" borderId="16" xfId="3" applyFont="1" applyBorder="1" applyAlignment="1" applyProtection="1">
      <alignment horizontal="center"/>
    </xf>
    <xf numFmtId="0" fontId="12" fillId="3" borderId="39" xfId="3" applyFont="1" applyFill="1" applyBorder="1" applyAlignment="1">
      <alignment horizontal="center"/>
    </xf>
    <xf numFmtId="0" fontId="12" fillId="3" borderId="16" xfId="3" applyFont="1" applyFill="1" applyBorder="1" applyAlignment="1">
      <alignment horizontal="center"/>
    </xf>
    <xf numFmtId="0" fontId="12" fillId="3" borderId="40" xfId="3" applyFont="1" applyFill="1" applyBorder="1" applyAlignment="1">
      <alignment horizontal="center"/>
    </xf>
    <xf numFmtId="0" fontId="4" fillId="0" borderId="6" xfId="3" applyFill="1" applyBorder="1" applyAlignment="1" applyProtection="1">
      <alignment horizontal="center"/>
      <protection locked="0"/>
    </xf>
    <xf numFmtId="0" fontId="4" fillId="0" borderId="7" xfId="3" applyFill="1" applyBorder="1" applyAlignment="1" applyProtection="1">
      <alignment horizontal="center"/>
      <protection locked="0"/>
    </xf>
    <xf numFmtId="0" fontId="4" fillId="0" borderId="9" xfId="3" applyFill="1" applyBorder="1" applyAlignment="1" applyProtection="1">
      <alignment horizontal="center"/>
      <protection locked="0"/>
    </xf>
    <xf numFmtId="0" fontId="4" fillId="0" borderId="10" xfId="3" applyFill="1" applyBorder="1" applyAlignment="1" applyProtection="1">
      <alignment horizontal="center"/>
      <protection locked="0"/>
    </xf>
    <xf numFmtId="0" fontId="15" fillId="0" borderId="41" xfId="3" applyFont="1" applyBorder="1" applyAlignment="1" applyProtection="1">
      <alignment horizontal="center"/>
    </xf>
  </cellXfs>
  <cellStyles count="4">
    <cellStyle name="Comma" xfId="1" builtinId="3"/>
    <cellStyle name="Hyperlink" xfId="2" builtinId="8"/>
    <cellStyle name="Normal" xfId="0" builtinId="0"/>
    <cellStyle name="Normal 2" xfId="3"/>
  </cellStyles>
  <dxfs count="6">
    <dxf>
      <fill>
        <patternFill>
          <bgColor indexed="13"/>
        </patternFill>
      </fill>
    </dxf>
    <dxf>
      <font>
        <b/>
        <i val="0"/>
        <condense val="0"/>
        <extend val="0"/>
      </font>
      <fill>
        <patternFill>
          <bgColor indexed="13"/>
        </patternFill>
      </fill>
    </dxf>
    <dxf>
      <fill>
        <patternFill>
          <bgColor indexed="13"/>
        </patternFill>
      </fill>
    </dxf>
    <dxf>
      <fill>
        <patternFill>
          <bgColor indexed="13"/>
        </patternFill>
      </fill>
    </dxf>
    <dxf>
      <font>
        <b/>
        <i val="0"/>
        <condense val="0"/>
        <extend val="0"/>
      </font>
      <fill>
        <patternFill>
          <bgColor indexed="13"/>
        </patternFill>
      </fill>
    </dxf>
    <dxf>
      <fill>
        <patternFill>
          <bgColor indexed="13"/>
        </patternFill>
      </fill>
    </dxf>
  </dxf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1" Type="http://schemas.openxmlformats.org/officeDocument/2006/relationships/externalLink" Target="externalLinks/externalLink2.xml"/><Relationship Id="rId12" Type="http://schemas.openxmlformats.org/officeDocument/2006/relationships/theme" Target="theme/theme1.xml"/><Relationship Id="rId13" Type="http://schemas.openxmlformats.org/officeDocument/2006/relationships/styles" Target="styles.xml"/><Relationship Id="rId14" Type="http://schemas.openxmlformats.org/officeDocument/2006/relationships/sharedStrings" Target="sharedStrings.xml"/><Relationship Id="rId1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Documents%20and%20Settings/Mercie/Local%20Settings/Temporary%20Internet%20Files/Content.Outlook/U236GS00/ABR%20Expense%20Report%206_30_2009-2"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Users/melissagautreau/AppData/Local/Microsoft/Windows/Temporary%20Internet%20Files/Content.Outlook/782Z5XEM/Accounts%20Payable%20Entry%20Template%20ABR%202_17_09"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olicy, Directions &amp; FAQ"/>
      <sheetName val="Expense Report"/>
      <sheetName val="Sample"/>
      <sheetName val="Choices"/>
      <sheetName val="Entry"/>
      <sheetName val="Mileage Lob Reimb. Form Sample"/>
      <sheetName val="Mileage Lob Reimb. Form "/>
    </sheetNames>
    <sheetDataSet>
      <sheetData sheetId="0"/>
      <sheetData sheetId="1"/>
      <sheetData sheetId="2"/>
      <sheetData sheetId="3">
        <row r="2">
          <cell r="A2" t="str">
            <v>Enter Account Title</v>
          </cell>
          <cell r="F2" t="str">
            <v>Enter Period</v>
          </cell>
          <cell r="I2" t="str">
            <v>Enter Program/School</v>
          </cell>
          <cell r="M2" t="str">
            <v>Address on Form</v>
          </cell>
        </row>
        <row r="3">
          <cell r="A3" t="str">
            <v>Classroom Supplies</v>
          </cell>
          <cell r="F3" t="str">
            <v>Jun 1-15, 2009</v>
          </cell>
          <cell r="I3" t="str">
            <v>ABR Shared Services</v>
          </cell>
          <cell r="M3" t="str">
            <v>ABR Central Office</v>
          </cell>
          <cell r="O3" t="str">
            <v>No grant</v>
          </cell>
        </row>
        <row r="4">
          <cell r="A4" t="str">
            <v>Durables Curriculum (Non-Capital)</v>
          </cell>
          <cell r="F4" t="str">
            <v>Jun 16-30, 2009</v>
          </cell>
          <cell r="I4" t="str">
            <v>Dalton</v>
          </cell>
          <cell r="M4" t="str">
            <v>Dalton</v>
          </cell>
          <cell r="O4" t="str">
            <v>Title IA</v>
          </cell>
        </row>
        <row r="5">
          <cell r="A5" t="str">
            <v>Consumables</v>
          </cell>
          <cell r="F5" t="str">
            <v>Jul 1-15, 2009</v>
          </cell>
          <cell r="I5" t="str">
            <v>Lanier</v>
          </cell>
          <cell r="M5" t="str">
            <v>Lanier</v>
          </cell>
          <cell r="O5" t="str">
            <v>Title IIA</v>
          </cell>
        </row>
        <row r="6">
          <cell r="A6" t="str">
            <v>Professional Development OTPS</v>
          </cell>
          <cell r="F6" t="str">
            <v>Jul 16-31, 2009</v>
          </cell>
          <cell r="I6" t="str">
            <v>Glen Oaks</v>
          </cell>
          <cell r="M6" t="str">
            <v>Glen Oaks</v>
          </cell>
          <cell r="O6" t="str">
            <v>Title IV</v>
          </cell>
        </row>
        <row r="7">
          <cell r="A7" t="str">
            <v>Travel</v>
          </cell>
          <cell r="F7" t="str">
            <v>Aug 1-15, 2009</v>
          </cell>
          <cell r="I7" t="str">
            <v>Prescott</v>
          </cell>
          <cell r="M7" t="str">
            <v>Prescott</v>
          </cell>
          <cell r="O7" t="str">
            <v>Title V</v>
          </cell>
        </row>
        <row r="8">
          <cell r="A8" t="str">
            <v>Food for Special Events</v>
          </cell>
          <cell r="F8" t="str">
            <v>Aug 16-31, 2009</v>
          </cell>
          <cell r="I8" t="str">
            <v>Pointe Coupee</v>
          </cell>
          <cell r="M8" t="str">
            <v>Pointe Coupee</v>
          </cell>
          <cell r="O8" t="str">
            <v>PCSP</v>
          </cell>
        </row>
        <row r="9">
          <cell r="A9" t="str">
            <v>Library Books</v>
          </cell>
          <cell r="F9" t="str">
            <v>Sep 1-15, 2009</v>
          </cell>
          <cell r="I9" t="str">
            <v>Split Schools Only</v>
          </cell>
          <cell r="M9" t="str">
            <v>4th Sector Solutions Office</v>
          </cell>
          <cell r="O9" t="str">
            <v>School Improvement</v>
          </cell>
        </row>
        <row r="10">
          <cell r="A10" t="str">
            <v>Non-Instructional Travel &amp; Food</v>
          </cell>
          <cell r="F10" t="str">
            <v>Sep 16-30, 2009</v>
          </cell>
          <cell r="I10" t="str">
            <v>Split All Entities</v>
          </cell>
          <cell r="O10" t="str">
            <v>Title IID</v>
          </cell>
        </row>
        <row r="11">
          <cell r="A11" t="str">
            <v>Office Supplies</v>
          </cell>
          <cell r="F11" t="str">
            <v>Oct 1-15, 2009</v>
          </cell>
          <cell r="O11" t="str">
            <v>IDEA</v>
          </cell>
        </row>
        <row r="12">
          <cell r="A12" t="str">
            <v>Mobile Phones</v>
          </cell>
          <cell r="F12" t="str">
            <v>Oct 16-31, 2009</v>
          </cell>
          <cell r="O12" t="str">
            <v>Federal Food Service</v>
          </cell>
        </row>
        <row r="13">
          <cell r="A13" t="str">
            <v>Paper/Copier Supplies</v>
          </cell>
          <cell r="F13" t="str">
            <v>Nov 1-15, 2009</v>
          </cell>
          <cell r="O13" t="str">
            <v>Transition to Teaching</v>
          </cell>
        </row>
        <row r="14">
          <cell r="A14" t="str">
            <v>Field Lessons</v>
          </cell>
          <cell r="F14" t="str">
            <v>Nov 16-30, 2009</v>
          </cell>
          <cell r="O14" t="str">
            <v>State Food Service</v>
          </cell>
        </row>
        <row r="15">
          <cell r="A15" t="str">
            <v>Educational Magazines</v>
          </cell>
          <cell r="F15" t="str">
            <v>Dec 1-15, 2009</v>
          </cell>
          <cell r="O15" t="str">
            <v>Wilson Foundation</v>
          </cell>
        </row>
        <row r="16">
          <cell r="A16" t="str">
            <v>Equipment &amp; Furniture (Non-Capital)</v>
          </cell>
          <cell r="F16" t="str">
            <v>Dec 16-31, 2009</v>
          </cell>
          <cell r="O16" t="str">
            <v>Baton Rouge Area Foundation</v>
          </cell>
        </row>
        <row r="17">
          <cell r="A17" t="str">
            <v>Postage &amp; Shipping</v>
          </cell>
          <cell r="F17" t="str">
            <v>Jan 1-15, 2010</v>
          </cell>
          <cell r="O17" t="str">
            <v>Food Service Cash</v>
          </cell>
        </row>
        <row r="18">
          <cell r="A18" t="str">
            <v>Student Recruiting &amp; Parent Involvement</v>
          </cell>
          <cell r="F18" t="str">
            <v>Jan 16-31, 2010</v>
          </cell>
        </row>
        <row r="19">
          <cell r="A19" t="str">
            <v>Non-Instructional Equipment &amp; Furniture</v>
          </cell>
          <cell r="F19" t="str">
            <v>Feb 1-15, 2010</v>
          </cell>
        </row>
        <row r="20">
          <cell r="A20" t="str">
            <v>Custodial Services &amp; Supplies</v>
          </cell>
          <cell r="F20" t="str">
            <v>Feb 16-29, 2010</v>
          </cell>
        </row>
        <row r="21">
          <cell r="A21" t="str">
            <v>Startup Supplies</v>
          </cell>
          <cell r="F21" t="str">
            <v>Mar 1-15, 2010</v>
          </cell>
        </row>
        <row r="22">
          <cell r="A22" t="str">
            <v>Teacher Recruiting &amp; Orientation</v>
          </cell>
          <cell r="F22" t="str">
            <v>Mar 16-31, 2010</v>
          </cell>
        </row>
        <row r="23">
          <cell r="A23" t="str">
            <v>Technology Supplies</v>
          </cell>
          <cell r="F23" t="str">
            <v>Apr 1-15, 2010</v>
          </cell>
        </row>
        <row r="24">
          <cell r="A24" t="str">
            <v xml:space="preserve">Assessment </v>
          </cell>
          <cell r="F24" t="str">
            <v>Apr 16-30, 2010</v>
          </cell>
        </row>
        <row r="25">
          <cell r="A25" t="str">
            <v>Student Tuition</v>
          </cell>
          <cell r="F25" t="str">
            <v>May 1-15, 2010</v>
          </cell>
        </row>
        <row r="26">
          <cell r="A26" t="str">
            <v>Educational software</v>
          </cell>
          <cell r="F26" t="str">
            <v>May 16-31, 2010</v>
          </cell>
        </row>
        <row r="27">
          <cell r="A27" t="str">
            <v>Sped Consummables</v>
          </cell>
          <cell r="F27" t="str">
            <v>Jun 1-15, 2010</v>
          </cell>
        </row>
        <row r="28">
          <cell r="A28" t="str">
            <v>Extracurricular Supplies</v>
          </cell>
          <cell r="F28" t="str">
            <v>Jun 16-30, 2010</v>
          </cell>
        </row>
        <row r="29">
          <cell r="A29" t="str">
            <v>Athletic Supplies</v>
          </cell>
        </row>
        <row r="30">
          <cell r="A30" t="str">
            <v>Summer School Supplies</v>
          </cell>
        </row>
        <row r="31">
          <cell r="A31" t="str">
            <v>Maintenance &amp; Repairs</v>
          </cell>
        </row>
        <row r="32">
          <cell r="A32" t="str">
            <v>Fundraising Supplies</v>
          </cell>
        </row>
        <row r="33">
          <cell r="A33" t="str">
            <v>Field Trips - Parent Funded</v>
          </cell>
        </row>
        <row r="34">
          <cell r="A34" t="str">
            <v>Activities Account - After School Club 1</v>
          </cell>
        </row>
        <row r="35">
          <cell r="A35" t="str">
            <v>Activities Account - After School Club 2</v>
          </cell>
        </row>
        <row r="36">
          <cell r="A36" t="str">
            <v>Activities Account - After School Club 3</v>
          </cell>
        </row>
        <row r="37">
          <cell r="A37" t="str">
            <v>Activities Account - After School Club 4</v>
          </cell>
        </row>
        <row r="38">
          <cell r="A38" t="str">
            <v>Activities Account - After School Club 5</v>
          </cell>
        </row>
        <row r="39">
          <cell r="A39" t="str">
            <v>Activities Account - After School Club 6</v>
          </cell>
        </row>
        <row r="40">
          <cell r="A40" t="str">
            <v>Other Activities</v>
          </cell>
        </row>
        <row r="41">
          <cell r="A41" t="str">
            <v>Copier Rental</v>
          </cell>
        </row>
        <row r="42">
          <cell r="A42" t="str">
            <v>Non-School Executive Admin Supplies</v>
          </cell>
        </row>
        <row r="43">
          <cell r="A43" t="str">
            <v>Telecom, Fax &amp; Internet Usage</v>
          </cell>
        </row>
        <row r="44">
          <cell r="A44" t="str">
            <v>Business Supplies</v>
          </cell>
        </row>
        <row r="45">
          <cell r="A45" t="str">
            <v>Moving Expenses</v>
          </cell>
        </row>
        <row r="46">
          <cell r="A46" t="str">
            <v>Technology Maintenance</v>
          </cell>
        </row>
      </sheetData>
      <sheetData sheetId="4"/>
      <sheetData sheetId="5"/>
      <sheetData sheetId="6"/>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Directions - To be Completed"/>
      <sheetName val="AP Entry"/>
      <sheetName val="Acct Pay"/>
      <sheetName val="Reclass"/>
      <sheetName val="Reclass Entry"/>
      <sheetName val="Vendors"/>
      <sheetName val="Approval Form"/>
      <sheetName val="Codes"/>
    </sheetNames>
    <sheetDataSet>
      <sheetData sheetId="0"/>
      <sheetData sheetId="1"/>
      <sheetData sheetId="2">
        <row r="19">
          <cell r="G19">
            <v>40024</v>
          </cell>
        </row>
      </sheetData>
      <sheetData sheetId="3"/>
      <sheetData sheetId="4"/>
      <sheetData sheetId="5"/>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hyperlink" Target="mailto:johndoe@advancebatonrouge.org" TargetMode="External"/><Relationship Id="rId2" Type="http://schemas.openxmlformats.org/officeDocument/2006/relationships/vmlDrawing" Target="../drawings/vmlDrawing2.vml"/><Relationship Id="rId3" Type="http://schemas.openxmlformats.org/officeDocument/2006/relationships/comments" Target="../comments2.xml"/></Relationships>
</file>

<file path=xl/worksheets/_rels/sheet6.xml.rels><?xml version="1.0" encoding="UTF-8" standalone="yes"?>
<Relationships xmlns="http://schemas.openxmlformats.org/package/2006/relationships"><Relationship Id="rId1" Type="http://schemas.openxmlformats.org/officeDocument/2006/relationships/hyperlink" Target="mailto:johndoe@school.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enableFormatConditionsCalculation="0">
    <pageSetUpPr fitToPage="1"/>
  </sheetPr>
  <dimension ref="A1:E354"/>
  <sheetViews>
    <sheetView workbookViewId="0">
      <selection activeCell="B64" sqref="B64"/>
    </sheetView>
  </sheetViews>
  <sheetFormatPr baseColWidth="10" defaultColWidth="8.83203125" defaultRowHeight="12"/>
  <cols>
    <col min="1" max="1" width="3.33203125" style="63" customWidth="1"/>
    <col min="2" max="2" width="95.5" style="63" customWidth="1"/>
    <col min="3" max="16384" width="8.83203125" style="63"/>
  </cols>
  <sheetData>
    <row r="1" spans="1:5" ht="13">
      <c r="A1" s="150" t="s">
        <v>31</v>
      </c>
      <c r="B1" s="150"/>
    </row>
    <row r="2" spans="1:5" ht="48">
      <c r="B2" s="64" t="s">
        <v>32</v>
      </c>
      <c r="E2" s="62"/>
    </row>
    <row r="3" spans="1:5">
      <c r="B3" s="64"/>
    </row>
    <row r="4" spans="1:5">
      <c r="B4" s="65" t="s">
        <v>228</v>
      </c>
    </row>
    <row r="5" spans="1:5" ht="24">
      <c r="B5" s="66" t="s">
        <v>27</v>
      </c>
    </row>
    <row r="6" spans="1:5" ht="6" customHeight="1">
      <c r="A6" s="62"/>
      <c r="B6" s="64"/>
    </row>
    <row r="7" spans="1:5">
      <c r="A7" s="67">
        <v>1</v>
      </c>
      <c r="B7" s="71" t="s">
        <v>28</v>
      </c>
    </row>
    <row r="8" spans="1:5" ht="6" customHeight="1">
      <c r="A8" s="67"/>
      <c r="B8" s="64"/>
    </row>
    <row r="9" spans="1:5">
      <c r="A9" s="67">
        <v>2</v>
      </c>
      <c r="B9" s="71" t="s">
        <v>29</v>
      </c>
    </row>
    <row r="10" spans="1:5" ht="6" customHeight="1">
      <c r="A10" s="67"/>
      <c r="B10" s="64"/>
    </row>
    <row r="11" spans="1:5">
      <c r="A11" s="67">
        <v>3</v>
      </c>
      <c r="B11" s="71" t="s">
        <v>109</v>
      </c>
    </row>
    <row r="12" spans="1:5" ht="6" customHeight="1">
      <c r="A12" s="67"/>
      <c r="B12" s="64"/>
    </row>
    <row r="13" spans="1:5">
      <c r="A13" s="67">
        <v>4</v>
      </c>
      <c r="B13" s="71" t="s">
        <v>30</v>
      </c>
    </row>
    <row r="14" spans="1:5" ht="6" customHeight="1">
      <c r="A14" s="67"/>
      <c r="B14" s="64"/>
    </row>
    <row r="15" spans="1:5" ht="24">
      <c r="A15" s="67">
        <v>5</v>
      </c>
      <c r="B15" s="64" t="s">
        <v>214</v>
      </c>
    </row>
    <row r="16" spans="1:5" ht="6" customHeight="1">
      <c r="A16" s="67"/>
      <c r="B16" s="64"/>
    </row>
    <row r="17" spans="1:2" ht="36">
      <c r="A17" s="67">
        <v>6</v>
      </c>
      <c r="B17" s="64" t="s">
        <v>34</v>
      </c>
    </row>
    <row r="18" spans="1:2" ht="6" customHeight="1">
      <c r="A18" s="67"/>
      <c r="B18" s="64"/>
    </row>
    <row r="19" spans="1:2" ht="24">
      <c r="A19" s="67">
        <v>7</v>
      </c>
      <c r="B19" s="64" t="s">
        <v>229</v>
      </c>
    </row>
    <row r="20" spans="1:2" ht="6" customHeight="1">
      <c r="A20" s="67"/>
      <c r="B20" s="64"/>
    </row>
    <row r="21" spans="1:2" ht="48">
      <c r="A21" s="67">
        <v>8</v>
      </c>
      <c r="B21" s="64" t="s">
        <v>260</v>
      </c>
    </row>
    <row r="22" spans="1:2" ht="6" customHeight="1">
      <c r="A22" s="67"/>
      <c r="B22" s="64"/>
    </row>
    <row r="23" spans="1:2">
      <c r="A23" s="68"/>
      <c r="B23" s="66" t="s">
        <v>221</v>
      </c>
    </row>
    <row r="24" spans="1:2" ht="6" customHeight="1">
      <c r="A24" s="69"/>
      <c r="B24" s="70"/>
    </row>
    <row r="25" spans="1:2" ht="24">
      <c r="A25" s="67">
        <v>9</v>
      </c>
      <c r="B25" s="64" t="s">
        <v>230</v>
      </c>
    </row>
    <row r="26" spans="1:2" ht="6" customHeight="1">
      <c r="A26" s="67"/>
      <c r="B26" s="64"/>
    </row>
    <row r="27" spans="1:2" ht="24">
      <c r="A27" s="67">
        <v>10</v>
      </c>
      <c r="B27" s="64" t="s">
        <v>218</v>
      </c>
    </row>
    <row r="28" spans="1:2" ht="6" customHeight="1">
      <c r="A28" s="67"/>
      <c r="B28" s="64"/>
    </row>
    <row r="29" spans="1:2" ht="36">
      <c r="A29" s="67">
        <v>11</v>
      </c>
      <c r="B29" s="64" t="s">
        <v>208</v>
      </c>
    </row>
    <row r="30" spans="1:2" ht="6" customHeight="1">
      <c r="A30" s="67"/>
      <c r="B30" s="64"/>
    </row>
    <row r="31" spans="1:2" ht="24">
      <c r="A31" s="67">
        <v>12</v>
      </c>
      <c r="B31" s="64" t="s">
        <v>219</v>
      </c>
    </row>
    <row r="32" spans="1:2" ht="6" customHeight="1">
      <c r="A32" s="67"/>
      <c r="B32" s="64"/>
    </row>
    <row r="33" spans="1:2" ht="24">
      <c r="A33" s="68"/>
      <c r="B33" s="66" t="s">
        <v>220</v>
      </c>
    </row>
    <row r="34" spans="1:2" ht="6" customHeight="1">
      <c r="A34" s="69"/>
      <c r="B34" s="71"/>
    </row>
    <row r="35" spans="1:2" ht="24">
      <c r="A35" s="67">
        <v>13</v>
      </c>
      <c r="B35" s="64" t="s">
        <v>209</v>
      </c>
    </row>
    <row r="36" spans="1:2" ht="6" customHeight="1">
      <c r="A36" s="67"/>
      <c r="B36" s="64"/>
    </row>
    <row r="37" spans="1:2">
      <c r="A37" s="67">
        <v>14</v>
      </c>
      <c r="B37" s="64" t="s">
        <v>223</v>
      </c>
    </row>
    <row r="38" spans="1:2" ht="6" customHeight="1">
      <c r="A38" s="67"/>
      <c r="B38" s="64"/>
    </row>
    <row r="39" spans="1:2" ht="24">
      <c r="A39" s="68"/>
      <c r="B39" s="66" t="s">
        <v>259</v>
      </c>
    </row>
    <row r="40" spans="1:2" ht="6" customHeight="1">
      <c r="A40" s="69"/>
      <c r="B40" s="71"/>
    </row>
    <row r="41" spans="1:2">
      <c r="A41" s="151" t="s">
        <v>33</v>
      </c>
      <c r="B41" s="151"/>
    </row>
    <row r="42" spans="1:2">
      <c r="A42" s="147"/>
      <c r="B42" s="147"/>
    </row>
    <row r="43" spans="1:2" ht="24">
      <c r="A43" s="67">
        <v>15</v>
      </c>
      <c r="B43" s="64" t="s">
        <v>224</v>
      </c>
    </row>
    <row r="44" spans="1:2" ht="6" customHeight="1">
      <c r="A44" s="67"/>
      <c r="B44" s="64"/>
    </row>
    <row r="45" spans="1:2">
      <c r="A45" s="67">
        <v>16</v>
      </c>
      <c r="B45" s="64" t="s">
        <v>210</v>
      </c>
    </row>
    <row r="46" spans="1:2" ht="6" customHeight="1">
      <c r="A46" s="67"/>
      <c r="B46" s="64"/>
    </row>
    <row r="47" spans="1:2" ht="36">
      <c r="A47" s="67">
        <v>17</v>
      </c>
      <c r="B47" s="72" t="s">
        <v>261</v>
      </c>
    </row>
    <row r="48" spans="1:2" ht="6" customHeight="1">
      <c r="A48" s="67"/>
      <c r="B48" s="64"/>
    </row>
    <row r="49" spans="1:2" ht="36">
      <c r="A49" s="68"/>
      <c r="B49" s="66" t="s">
        <v>262</v>
      </c>
    </row>
    <row r="50" spans="1:2" ht="6" customHeight="1">
      <c r="A50" s="69"/>
      <c r="B50" s="71"/>
    </row>
    <row r="51" spans="1:2" ht="36">
      <c r="A51" s="67">
        <v>18</v>
      </c>
      <c r="B51" s="72" t="s">
        <v>263</v>
      </c>
    </row>
    <row r="52" spans="1:2" ht="6" customHeight="1">
      <c r="A52" s="67"/>
      <c r="B52" s="64"/>
    </row>
    <row r="53" spans="1:2" ht="36">
      <c r="A53" s="67">
        <v>19</v>
      </c>
      <c r="B53" s="72" t="s">
        <v>211</v>
      </c>
    </row>
    <row r="54" spans="1:2" ht="6" customHeight="1">
      <c r="A54" s="62"/>
      <c r="B54" s="64"/>
    </row>
    <row r="55" spans="1:2" ht="24">
      <c r="B55" s="73" t="s">
        <v>225</v>
      </c>
    </row>
    <row r="56" spans="1:2">
      <c r="A56" s="62"/>
      <c r="B56" s="64"/>
    </row>
    <row r="57" spans="1:2">
      <c r="A57" s="74" t="s">
        <v>256</v>
      </c>
      <c r="B57" s="70"/>
    </row>
    <row r="58" spans="1:2">
      <c r="A58" s="62">
        <v>1</v>
      </c>
      <c r="B58" s="72" t="s">
        <v>257</v>
      </c>
    </row>
    <row r="59" spans="1:2" ht="36">
      <c r="A59" s="62"/>
      <c r="B59" s="64" t="s">
        <v>265</v>
      </c>
    </row>
    <row r="60" spans="1:2">
      <c r="A60" s="62"/>
      <c r="B60" s="64"/>
    </row>
    <row r="61" spans="1:2">
      <c r="A61" s="62">
        <v>2</v>
      </c>
      <c r="B61" s="75" t="s">
        <v>234</v>
      </c>
    </row>
    <row r="62" spans="1:2">
      <c r="B62" s="63" t="s">
        <v>81</v>
      </c>
    </row>
    <row r="63" spans="1:2">
      <c r="B63" s="76" t="s">
        <v>35</v>
      </c>
    </row>
    <row r="64" spans="1:2">
      <c r="B64" s="76" t="s">
        <v>82</v>
      </c>
    </row>
    <row r="65" spans="1:2">
      <c r="B65" s="76"/>
    </row>
    <row r="66" spans="1:2">
      <c r="A66" s="62">
        <v>3</v>
      </c>
      <c r="B66" s="72" t="s">
        <v>173</v>
      </c>
    </row>
    <row r="67" spans="1:2" ht="36">
      <c r="A67" s="62"/>
      <c r="B67" s="64" t="s">
        <v>231</v>
      </c>
    </row>
    <row r="68" spans="1:2">
      <c r="A68" s="62"/>
    </row>
    <row r="69" spans="1:2">
      <c r="A69" s="62">
        <v>4</v>
      </c>
      <c r="B69" s="72" t="s">
        <v>227</v>
      </c>
    </row>
    <row r="70" spans="1:2" ht="48">
      <c r="A70" s="62"/>
      <c r="B70" s="64" t="s">
        <v>232</v>
      </c>
    </row>
    <row r="71" spans="1:2">
      <c r="A71" s="62"/>
      <c r="B71" s="64"/>
    </row>
    <row r="72" spans="1:2">
      <c r="A72" s="62">
        <v>5</v>
      </c>
      <c r="B72" s="72" t="s">
        <v>217</v>
      </c>
    </row>
    <row r="73" spans="1:2" ht="36">
      <c r="A73" s="62"/>
      <c r="B73" s="64" t="s">
        <v>164</v>
      </c>
    </row>
    <row r="74" spans="1:2">
      <c r="A74" s="62"/>
      <c r="B74" s="64"/>
    </row>
    <row r="75" spans="1:2">
      <c r="A75" s="62">
        <v>6</v>
      </c>
      <c r="B75" s="72" t="s">
        <v>169</v>
      </c>
    </row>
    <row r="76" spans="1:2" ht="36">
      <c r="B76" s="64" t="s">
        <v>212</v>
      </c>
    </row>
    <row r="78" spans="1:2">
      <c r="A78" s="62">
        <v>7</v>
      </c>
      <c r="B78" s="72" t="s">
        <v>165</v>
      </c>
    </row>
    <row r="79" spans="1:2" ht="24">
      <c r="B79" s="64" t="s">
        <v>83</v>
      </c>
    </row>
    <row r="80" spans="1:2">
      <c r="B80" s="64"/>
    </row>
    <row r="81" spans="1:2">
      <c r="A81" s="62">
        <v>8</v>
      </c>
      <c r="B81" s="65" t="s">
        <v>166</v>
      </c>
    </row>
    <row r="82" spans="1:2">
      <c r="B82" s="64" t="s">
        <v>167</v>
      </c>
    </row>
    <row r="83" spans="1:2">
      <c r="B83" s="64"/>
    </row>
    <row r="84" spans="1:2">
      <c r="A84" s="74" t="s">
        <v>213</v>
      </c>
      <c r="B84" s="70"/>
    </row>
    <row r="85" spans="1:2">
      <c r="A85" s="62">
        <v>9</v>
      </c>
      <c r="B85" s="72" t="s">
        <v>171</v>
      </c>
    </row>
    <row r="86" spans="1:2" ht="48">
      <c r="B86" s="64" t="s">
        <v>172</v>
      </c>
    </row>
    <row r="87" spans="1:2">
      <c r="B87" s="64"/>
    </row>
    <row r="88" spans="1:2">
      <c r="A88" s="62">
        <v>10</v>
      </c>
      <c r="B88" s="72" t="s">
        <v>226</v>
      </c>
    </row>
    <row r="89" spans="1:2" ht="24">
      <c r="B89" s="64" t="s">
        <v>215</v>
      </c>
    </row>
    <row r="90" spans="1:2">
      <c r="B90" s="64"/>
    </row>
    <row r="91" spans="1:2">
      <c r="A91" s="62">
        <v>11</v>
      </c>
      <c r="B91" s="65" t="s">
        <v>170</v>
      </c>
    </row>
    <row r="92" spans="1:2">
      <c r="B92" s="64" t="s">
        <v>216</v>
      </c>
    </row>
    <row r="93" spans="1:2">
      <c r="B93" s="64"/>
    </row>
    <row r="94" spans="1:2">
      <c r="A94" s="62">
        <v>12</v>
      </c>
      <c r="B94" s="72" t="s">
        <v>168</v>
      </c>
    </row>
    <row r="95" spans="1:2" ht="36">
      <c r="B95" s="64" t="s">
        <v>233</v>
      </c>
    </row>
    <row r="96" spans="1:2">
      <c r="B96" s="64"/>
    </row>
    <row r="97" spans="1:2">
      <c r="A97" s="62">
        <v>13</v>
      </c>
      <c r="B97" s="72" t="s">
        <v>174</v>
      </c>
    </row>
    <row r="98" spans="1:2">
      <c r="B98" s="64" t="s">
        <v>264</v>
      </c>
    </row>
    <row r="99" spans="1:2">
      <c r="B99" s="76"/>
    </row>
    <row r="102" spans="1:2">
      <c r="B102" s="76"/>
    </row>
    <row r="103" spans="1:2">
      <c r="B103" s="76"/>
    </row>
    <row r="104" spans="1:2">
      <c r="B104" s="76"/>
    </row>
    <row r="105" spans="1:2">
      <c r="B105" s="76"/>
    </row>
    <row r="106" spans="1:2">
      <c r="B106" s="76"/>
    </row>
    <row r="107" spans="1:2">
      <c r="B107" s="76"/>
    </row>
    <row r="108" spans="1:2">
      <c r="B108" s="76"/>
    </row>
    <row r="109" spans="1:2">
      <c r="B109" s="76"/>
    </row>
    <row r="110" spans="1:2">
      <c r="B110" s="76"/>
    </row>
    <row r="111" spans="1:2">
      <c r="B111" s="76"/>
    </row>
    <row r="112" spans="1:2">
      <c r="B112" s="76"/>
    </row>
    <row r="113" spans="2:2">
      <c r="B113" s="76"/>
    </row>
    <row r="114" spans="2:2">
      <c r="B114" s="76"/>
    </row>
    <row r="115" spans="2:2">
      <c r="B115" s="76"/>
    </row>
    <row r="116" spans="2:2">
      <c r="B116" s="76"/>
    </row>
    <row r="117" spans="2:2">
      <c r="B117" s="76"/>
    </row>
    <row r="118" spans="2:2">
      <c r="B118" s="76"/>
    </row>
    <row r="119" spans="2:2">
      <c r="B119" s="76"/>
    </row>
    <row r="120" spans="2:2">
      <c r="B120" s="76"/>
    </row>
    <row r="121" spans="2:2">
      <c r="B121" s="76"/>
    </row>
    <row r="122" spans="2:2">
      <c r="B122" s="76"/>
    </row>
    <row r="123" spans="2:2">
      <c r="B123" s="76"/>
    </row>
    <row r="124" spans="2:2">
      <c r="B124" s="76"/>
    </row>
    <row r="125" spans="2:2">
      <c r="B125" s="76"/>
    </row>
    <row r="126" spans="2:2">
      <c r="B126" s="76"/>
    </row>
    <row r="127" spans="2:2">
      <c r="B127" s="76"/>
    </row>
    <row r="128" spans="2:2">
      <c r="B128" s="76"/>
    </row>
    <row r="129" spans="2:2">
      <c r="B129" s="76"/>
    </row>
    <row r="130" spans="2:2">
      <c r="B130" s="76"/>
    </row>
    <row r="131" spans="2:2">
      <c r="B131" s="76"/>
    </row>
    <row r="132" spans="2:2">
      <c r="B132" s="76"/>
    </row>
    <row r="133" spans="2:2">
      <c r="B133" s="76"/>
    </row>
    <row r="134" spans="2:2">
      <c r="B134" s="76"/>
    </row>
    <row r="135" spans="2:2">
      <c r="B135" s="76"/>
    </row>
    <row r="136" spans="2:2">
      <c r="B136" s="76"/>
    </row>
    <row r="137" spans="2:2">
      <c r="B137" s="76"/>
    </row>
    <row r="138" spans="2:2">
      <c r="B138" s="76"/>
    </row>
    <row r="139" spans="2:2">
      <c r="B139" s="76"/>
    </row>
    <row r="140" spans="2:2">
      <c r="B140" s="76"/>
    </row>
    <row r="141" spans="2:2">
      <c r="B141" s="76"/>
    </row>
    <row r="142" spans="2:2">
      <c r="B142" s="76"/>
    </row>
    <row r="143" spans="2:2">
      <c r="B143" s="76"/>
    </row>
    <row r="144" spans="2:2">
      <c r="B144" s="76"/>
    </row>
    <row r="145" spans="2:2">
      <c r="B145" s="76"/>
    </row>
    <row r="146" spans="2:2">
      <c r="B146" s="76"/>
    </row>
    <row r="147" spans="2:2">
      <c r="B147" s="76"/>
    </row>
    <row r="148" spans="2:2">
      <c r="B148" s="76"/>
    </row>
    <row r="149" spans="2:2">
      <c r="B149" s="76"/>
    </row>
    <row r="150" spans="2:2">
      <c r="B150" s="76"/>
    </row>
    <row r="151" spans="2:2">
      <c r="B151" s="76"/>
    </row>
    <row r="152" spans="2:2">
      <c r="B152" s="76"/>
    </row>
    <row r="153" spans="2:2">
      <c r="B153" s="76"/>
    </row>
    <row r="154" spans="2:2">
      <c r="B154" s="76"/>
    </row>
    <row r="155" spans="2:2">
      <c r="B155" s="76"/>
    </row>
    <row r="156" spans="2:2">
      <c r="B156" s="76"/>
    </row>
    <row r="157" spans="2:2">
      <c r="B157" s="76"/>
    </row>
    <row r="158" spans="2:2">
      <c r="B158" s="76"/>
    </row>
    <row r="159" spans="2:2">
      <c r="B159" s="76"/>
    </row>
    <row r="160" spans="2:2">
      <c r="B160" s="76"/>
    </row>
    <row r="161" spans="2:2">
      <c r="B161" s="76"/>
    </row>
    <row r="162" spans="2:2">
      <c r="B162" s="76"/>
    </row>
    <row r="163" spans="2:2">
      <c r="B163" s="76"/>
    </row>
    <row r="164" spans="2:2">
      <c r="B164" s="76"/>
    </row>
    <row r="165" spans="2:2">
      <c r="B165" s="76"/>
    </row>
    <row r="166" spans="2:2">
      <c r="B166" s="76"/>
    </row>
    <row r="167" spans="2:2">
      <c r="B167" s="76"/>
    </row>
    <row r="168" spans="2:2">
      <c r="B168" s="76"/>
    </row>
    <row r="169" spans="2:2">
      <c r="B169" s="76"/>
    </row>
    <row r="170" spans="2:2">
      <c r="B170" s="76"/>
    </row>
    <row r="171" spans="2:2">
      <c r="B171" s="76"/>
    </row>
    <row r="172" spans="2:2">
      <c r="B172" s="76"/>
    </row>
    <row r="173" spans="2:2">
      <c r="B173" s="76"/>
    </row>
    <row r="174" spans="2:2">
      <c r="B174" s="76"/>
    </row>
    <row r="175" spans="2:2">
      <c r="B175" s="76"/>
    </row>
    <row r="176" spans="2:2">
      <c r="B176" s="76"/>
    </row>
    <row r="177" spans="2:2">
      <c r="B177" s="76"/>
    </row>
    <row r="178" spans="2:2">
      <c r="B178" s="76"/>
    </row>
    <row r="179" spans="2:2">
      <c r="B179" s="76"/>
    </row>
    <row r="180" spans="2:2">
      <c r="B180" s="76"/>
    </row>
    <row r="181" spans="2:2">
      <c r="B181" s="76"/>
    </row>
    <row r="182" spans="2:2">
      <c r="B182" s="76"/>
    </row>
    <row r="183" spans="2:2">
      <c r="B183" s="76"/>
    </row>
    <row r="184" spans="2:2">
      <c r="B184" s="76"/>
    </row>
    <row r="185" spans="2:2">
      <c r="B185" s="76"/>
    </row>
    <row r="186" spans="2:2">
      <c r="B186" s="76"/>
    </row>
    <row r="187" spans="2:2">
      <c r="B187" s="76"/>
    </row>
    <row r="188" spans="2:2">
      <c r="B188" s="76"/>
    </row>
    <row r="189" spans="2:2">
      <c r="B189" s="76"/>
    </row>
    <row r="190" spans="2:2">
      <c r="B190" s="76"/>
    </row>
    <row r="191" spans="2:2">
      <c r="B191" s="76"/>
    </row>
    <row r="192" spans="2:2">
      <c r="B192" s="76"/>
    </row>
    <row r="193" spans="2:2">
      <c r="B193" s="76"/>
    </row>
    <row r="194" spans="2:2">
      <c r="B194" s="76"/>
    </row>
    <row r="195" spans="2:2">
      <c r="B195" s="76"/>
    </row>
    <row r="196" spans="2:2">
      <c r="B196" s="76"/>
    </row>
    <row r="197" spans="2:2">
      <c r="B197" s="76"/>
    </row>
    <row r="198" spans="2:2">
      <c r="B198" s="76"/>
    </row>
    <row r="199" spans="2:2">
      <c r="B199" s="76"/>
    </row>
    <row r="200" spans="2:2">
      <c r="B200" s="76"/>
    </row>
    <row r="201" spans="2:2">
      <c r="B201" s="76"/>
    </row>
    <row r="202" spans="2:2">
      <c r="B202" s="76"/>
    </row>
    <row r="203" spans="2:2">
      <c r="B203" s="76"/>
    </row>
    <row r="204" spans="2:2">
      <c r="B204" s="76"/>
    </row>
    <row r="205" spans="2:2">
      <c r="B205" s="76"/>
    </row>
    <row r="206" spans="2:2">
      <c r="B206" s="76"/>
    </row>
    <row r="207" spans="2:2">
      <c r="B207" s="76"/>
    </row>
    <row r="208" spans="2:2">
      <c r="B208" s="76"/>
    </row>
    <row r="209" spans="2:2">
      <c r="B209" s="76"/>
    </row>
    <row r="210" spans="2:2">
      <c r="B210" s="76"/>
    </row>
    <row r="211" spans="2:2">
      <c r="B211" s="76"/>
    </row>
    <row r="212" spans="2:2">
      <c r="B212" s="76"/>
    </row>
    <row r="213" spans="2:2">
      <c r="B213" s="76"/>
    </row>
    <row r="214" spans="2:2">
      <c r="B214" s="76"/>
    </row>
    <row r="215" spans="2:2">
      <c r="B215" s="76"/>
    </row>
    <row r="216" spans="2:2">
      <c r="B216" s="76"/>
    </row>
    <row r="217" spans="2:2">
      <c r="B217" s="76"/>
    </row>
    <row r="218" spans="2:2">
      <c r="B218" s="76"/>
    </row>
    <row r="219" spans="2:2">
      <c r="B219" s="76"/>
    </row>
    <row r="220" spans="2:2">
      <c r="B220" s="76"/>
    </row>
    <row r="221" spans="2:2">
      <c r="B221" s="76"/>
    </row>
    <row r="222" spans="2:2">
      <c r="B222" s="76"/>
    </row>
    <row r="223" spans="2:2">
      <c r="B223" s="76"/>
    </row>
    <row r="224" spans="2:2">
      <c r="B224" s="76"/>
    </row>
    <row r="225" spans="2:2">
      <c r="B225" s="76"/>
    </row>
    <row r="226" spans="2:2">
      <c r="B226" s="76"/>
    </row>
    <row r="227" spans="2:2">
      <c r="B227" s="76"/>
    </row>
    <row r="228" spans="2:2">
      <c r="B228" s="76"/>
    </row>
    <row r="229" spans="2:2">
      <c r="B229" s="76"/>
    </row>
    <row r="230" spans="2:2">
      <c r="B230" s="76"/>
    </row>
    <row r="231" spans="2:2">
      <c r="B231" s="76"/>
    </row>
    <row r="232" spans="2:2">
      <c r="B232" s="76"/>
    </row>
    <row r="233" spans="2:2">
      <c r="B233" s="76"/>
    </row>
    <row r="234" spans="2:2">
      <c r="B234" s="76"/>
    </row>
    <row r="235" spans="2:2">
      <c r="B235" s="76"/>
    </row>
    <row r="236" spans="2:2">
      <c r="B236" s="76"/>
    </row>
    <row r="237" spans="2:2">
      <c r="B237" s="76"/>
    </row>
    <row r="238" spans="2:2">
      <c r="B238" s="76"/>
    </row>
    <row r="239" spans="2:2">
      <c r="B239" s="76"/>
    </row>
    <row r="240" spans="2:2">
      <c r="B240" s="76"/>
    </row>
    <row r="241" spans="2:2">
      <c r="B241" s="76"/>
    </row>
    <row r="242" spans="2:2">
      <c r="B242" s="76"/>
    </row>
    <row r="243" spans="2:2">
      <c r="B243" s="76"/>
    </row>
    <row r="244" spans="2:2">
      <c r="B244" s="76"/>
    </row>
    <row r="245" spans="2:2">
      <c r="B245" s="76"/>
    </row>
    <row r="246" spans="2:2">
      <c r="B246" s="76"/>
    </row>
    <row r="247" spans="2:2">
      <c r="B247" s="76"/>
    </row>
    <row r="248" spans="2:2">
      <c r="B248" s="76"/>
    </row>
    <row r="249" spans="2:2">
      <c r="B249" s="76"/>
    </row>
    <row r="250" spans="2:2">
      <c r="B250" s="76"/>
    </row>
    <row r="251" spans="2:2">
      <c r="B251" s="76"/>
    </row>
    <row r="252" spans="2:2">
      <c r="B252" s="76"/>
    </row>
    <row r="253" spans="2:2">
      <c r="B253" s="76"/>
    </row>
    <row r="254" spans="2:2">
      <c r="B254" s="76"/>
    </row>
    <row r="255" spans="2:2">
      <c r="B255" s="76"/>
    </row>
    <row r="256" spans="2:2">
      <c r="B256" s="76"/>
    </row>
    <row r="257" spans="2:2">
      <c r="B257" s="76"/>
    </row>
    <row r="258" spans="2:2">
      <c r="B258" s="76"/>
    </row>
    <row r="259" spans="2:2">
      <c r="B259" s="76"/>
    </row>
    <row r="260" spans="2:2">
      <c r="B260" s="76"/>
    </row>
    <row r="261" spans="2:2">
      <c r="B261" s="76"/>
    </row>
    <row r="262" spans="2:2">
      <c r="B262" s="76"/>
    </row>
    <row r="263" spans="2:2">
      <c r="B263" s="76"/>
    </row>
    <row r="264" spans="2:2">
      <c r="B264" s="76"/>
    </row>
    <row r="265" spans="2:2">
      <c r="B265" s="76"/>
    </row>
    <row r="266" spans="2:2">
      <c r="B266" s="76"/>
    </row>
    <row r="267" spans="2:2">
      <c r="B267" s="76"/>
    </row>
    <row r="268" spans="2:2">
      <c r="B268" s="76"/>
    </row>
    <row r="269" spans="2:2">
      <c r="B269" s="76"/>
    </row>
    <row r="270" spans="2:2">
      <c r="B270" s="76"/>
    </row>
    <row r="271" spans="2:2">
      <c r="B271" s="76"/>
    </row>
    <row r="272" spans="2:2">
      <c r="B272" s="76"/>
    </row>
    <row r="273" spans="2:2">
      <c r="B273" s="76"/>
    </row>
    <row r="274" spans="2:2">
      <c r="B274" s="76"/>
    </row>
    <row r="275" spans="2:2">
      <c r="B275" s="76"/>
    </row>
    <row r="276" spans="2:2">
      <c r="B276" s="76"/>
    </row>
    <row r="277" spans="2:2">
      <c r="B277" s="76"/>
    </row>
    <row r="278" spans="2:2">
      <c r="B278" s="76"/>
    </row>
    <row r="279" spans="2:2">
      <c r="B279" s="76"/>
    </row>
    <row r="280" spans="2:2">
      <c r="B280" s="76"/>
    </row>
    <row r="281" spans="2:2">
      <c r="B281" s="76"/>
    </row>
    <row r="282" spans="2:2">
      <c r="B282" s="76"/>
    </row>
    <row r="283" spans="2:2">
      <c r="B283" s="76"/>
    </row>
    <row r="284" spans="2:2">
      <c r="B284" s="76"/>
    </row>
    <row r="285" spans="2:2">
      <c r="B285" s="76"/>
    </row>
    <row r="286" spans="2:2">
      <c r="B286" s="76"/>
    </row>
    <row r="287" spans="2:2">
      <c r="B287" s="76"/>
    </row>
    <row r="288" spans="2:2">
      <c r="B288" s="76"/>
    </row>
    <row r="289" spans="2:2">
      <c r="B289" s="76"/>
    </row>
    <row r="290" spans="2:2">
      <c r="B290" s="76"/>
    </row>
    <row r="291" spans="2:2">
      <c r="B291" s="76"/>
    </row>
    <row r="292" spans="2:2">
      <c r="B292" s="76"/>
    </row>
    <row r="293" spans="2:2">
      <c r="B293" s="76"/>
    </row>
    <row r="294" spans="2:2">
      <c r="B294" s="76"/>
    </row>
    <row r="295" spans="2:2">
      <c r="B295" s="76"/>
    </row>
    <row r="296" spans="2:2">
      <c r="B296" s="76"/>
    </row>
    <row r="297" spans="2:2">
      <c r="B297" s="76"/>
    </row>
    <row r="298" spans="2:2">
      <c r="B298" s="76"/>
    </row>
    <row r="299" spans="2:2">
      <c r="B299" s="76"/>
    </row>
    <row r="300" spans="2:2">
      <c r="B300" s="76"/>
    </row>
    <row r="301" spans="2:2">
      <c r="B301" s="76"/>
    </row>
    <row r="302" spans="2:2">
      <c r="B302" s="76"/>
    </row>
    <row r="303" spans="2:2">
      <c r="B303" s="76"/>
    </row>
    <row r="304" spans="2:2">
      <c r="B304" s="76"/>
    </row>
    <row r="305" spans="2:2">
      <c r="B305" s="76"/>
    </row>
    <row r="306" spans="2:2">
      <c r="B306" s="76"/>
    </row>
    <row r="307" spans="2:2">
      <c r="B307" s="76"/>
    </row>
    <row r="308" spans="2:2">
      <c r="B308" s="76"/>
    </row>
    <row r="309" spans="2:2">
      <c r="B309" s="76"/>
    </row>
    <row r="310" spans="2:2">
      <c r="B310" s="76"/>
    </row>
    <row r="311" spans="2:2">
      <c r="B311" s="76"/>
    </row>
    <row r="312" spans="2:2">
      <c r="B312" s="76"/>
    </row>
    <row r="313" spans="2:2">
      <c r="B313" s="76"/>
    </row>
    <row r="314" spans="2:2">
      <c r="B314" s="76"/>
    </row>
    <row r="315" spans="2:2">
      <c r="B315" s="76"/>
    </row>
    <row r="316" spans="2:2">
      <c r="B316" s="76"/>
    </row>
    <row r="317" spans="2:2">
      <c r="B317" s="76"/>
    </row>
    <row r="318" spans="2:2">
      <c r="B318" s="76"/>
    </row>
    <row r="319" spans="2:2">
      <c r="B319" s="76"/>
    </row>
    <row r="320" spans="2:2">
      <c r="B320" s="76"/>
    </row>
    <row r="321" spans="2:2">
      <c r="B321" s="76"/>
    </row>
    <row r="322" spans="2:2">
      <c r="B322" s="76"/>
    </row>
    <row r="323" spans="2:2">
      <c r="B323" s="76"/>
    </row>
    <row r="324" spans="2:2">
      <c r="B324" s="76"/>
    </row>
    <row r="325" spans="2:2">
      <c r="B325" s="76"/>
    </row>
    <row r="326" spans="2:2">
      <c r="B326" s="76"/>
    </row>
    <row r="327" spans="2:2">
      <c r="B327" s="76"/>
    </row>
    <row r="328" spans="2:2">
      <c r="B328" s="76"/>
    </row>
    <row r="329" spans="2:2">
      <c r="B329" s="76"/>
    </row>
    <row r="330" spans="2:2">
      <c r="B330" s="76"/>
    </row>
    <row r="331" spans="2:2">
      <c r="B331" s="76"/>
    </row>
    <row r="332" spans="2:2">
      <c r="B332" s="76"/>
    </row>
    <row r="333" spans="2:2">
      <c r="B333" s="76"/>
    </row>
    <row r="334" spans="2:2">
      <c r="B334" s="76"/>
    </row>
    <row r="335" spans="2:2">
      <c r="B335" s="76"/>
    </row>
    <row r="336" spans="2:2">
      <c r="B336" s="76"/>
    </row>
    <row r="337" spans="2:2">
      <c r="B337" s="76"/>
    </row>
    <row r="338" spans="2:2">
      <c r="B338" s="76"/>
    </row>
    <row r="339" spans="2:2">
      <c r="B339" s="76"/>
    </row>
    <row r="340" spans="2:2">
      <c r="B340" s="76"/>
    </row>
    <row r="341" spans="2:2">
      <c r="B341" s="76"/>
    </row>
    <row r="342" spans="2:2">
      <c r="B342" s="76"/>
    </row>
    <row r="343" spans="2:2">
      <c r="B343" s="76"/>
    </row>
    <row r="344" spans="2:2">
      <c r="B344" s="76"/>
    </row>
    <row r="345" spans="2:2">
      <c r="B345" s="76"/>
    </row>
    <row r="346" spans="2:2">
      <c r="B346" s="76"/>
    </row>
    <row r="347" spans="2:2">
      <c r="B347" s="76"/>
    </row>
    <row r="348" spans="2:2">
      <c r="B348" s="76"/>
    </row>
    <row r="349" spans="2:2">
      <c r="B349" s="76"/>
    </row>
    <row r="350" spans="2:2">
      <c r="B350" s="76"/>
    </row>
    <row r="351" spans="2:2">
      <c r="B351" s="76"/>
    </row>
    <row r="352" spans="2:2">
      <c r="B352" s="76"/>
    </row>
    <row r="353" spans="2:2">
      <c r="B353" s="76"/>
    </row>
    <row r="354" spans="2:2">
      <c r="B354" s="76"/>
    </row>
  </sheetData>
  <mergeCells count="2">
    <mergeCell ref="A1:B1"/>
    <mergeCell ref="A41:B41"/>
  </mergeCells>
  <phoneticPr fontId="0" type="noConversion"/>
  <pageMargins left="0.75" right="0.75" top="1" bottom="1" header="0.5" footer="0.5"/>
  <headerFooter alignWithMargins="0">
    <oddFooter>&amp;L&amp;A&amp;C&amp;D&amp;RPage &amp;P</oddFooter>
  </headerFooter>
  <rowBreaks count="3" manualBreakCount="3">
    <brk id="39" max="1" man="1"/>
    <brk id="56" max="1" man="1"/>
    <brk id="83" max="1" man="1"/>
  </rowBreaks>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enableFormatConditionsCalculation="0">
    <pageSetUpPr fitToPage="1"/>
  </sheetPr>
  <dimension ref="A1:P85"/>
  <sheetViews>
    <sheetView showGridLines="0" workbookViewId="0">
      <selection activeCell="H5" sqref="H5"/>
    </sheetView>
  </sheetViews>
  <sheetFormatPr baseColWidth="10" defaultColWidth="8.83203125" defaultRowHeight="12"/>
  <cols>
    <col min="1" max="1" width="4.33203125" style="22" customWidth="1"/>
    <col min="2" max="2" width="28.33203125" style="22" customWidth="1"/>
    <col min="3" max="3" width="9.1640625" style="22" customWidth="1"/>
    <col min="4" max="4" width="13.33203125" style="22" customWidth="1"/>
    <col min="5" max="5" width="15.33203125" style="22" customWidth="1"/>
    <col min="6" max="6" width="20" style="22" customWidth="1"/>
    <col min="7" max="7" width="18.5" style="22" customWidth="1"/>
    <col min="8" max="8" width="23" style="22" bestFit="1" customWidth="1"/>
    <col min="9" max="9" width="13.6640625" style="22" customWidth="1"/>
    <col min="10" max="10" width="9.1640625" style="3" customWidth="1"/>
    <col min="11" max="14" width="9.1640625" style="22" customWidth="1"/>
    <col min="15" max="15" width="13.5" style="22" customWidth="1"/>
    <col min="16" max="16" width="13.6640625" style="22" customWidth="1"/>
    <col min="17" max="16384" width="8.83203125" style="22"/>
  </cols>
  <sheetData>
    <row r="1" spans="1:16" ht="17">
      <c r="A1" s="28" t="s">
        <v>36</v>
      </c>
      <c r="G1" s="28" t="s">
        <v>180</v>
      </c>
    </row>
    <row r="2" spans="1:16" ht="13" thickBot="1">
      <c r="O2" s="52" t="s">
        <v>158</v>
      </c>
    </row>
    <row r="3" spans="1:16" ht="13" thickBot="1">
      <c r="B3" s="22" t="s">
        <v>176</v>
      </c>
      <c r="C3" s="8"/>
      <c r="D3" s="29"/>
      <c r="E3" s="29"/>
      <c r="F3" s="30"/>
      <c r="G3" s="31" t="s">
        <v>181</v>
      </c>
      <c r="H3" s="9" t="s">
        <v>185</v>
      </c>
      <c r="K3" s="22" t="str">
        <f>IF(H3="Enter Period","Error - Need to Enter Period",IF(H5="Enter Entity","Error - Need to Enter Entity",IF(C3="","Error - Need to Enter Name",IF(C4="","Error - Need to Enter Address",IF(C5="","Error - Need to Enter City, State Zip","")))))</f>
        <v>Error - Need to Enter Period</v>
      </c>
      <c r="O3" s="22" t="s">
        <v>157</v>
      </c>
      <c r="P3" s="54">
        <f ca="1">IF(H3="Enter Period",TODAY(),VLOOKUP(H3,Choices!F2:G28,2,FALSE))</f>
        <v>40431</v>
      </c>
    </row>
    <row r="4" spans="1:16" ht="13" thickBot="1">
      <c r="B4" s="22" t="s">
        <v>182</v>
      </c>
      <c r="C4" s="8"/>
      <c r="D4" s="29"/>
      <c r="E4" s="29"/>
      <c r="F4" s="30"/>
      <c r="O4" s="22" t="s">
        <v>161</v>
      </c>
      <c r="P4" s="61"/>
    </row>
    <row r="5" spans="1:16" ht="13" thickBot="1">
      <c r="B5" s="22" t="s">
        <v>183</v>
      </c>
      <c r="C5" s="8"/>
      <c r="D5" s="29"/>
      <c r="E5" s="29"/>
      <c r="F5" s="30"/>
      <c r="G5" s="31" t="s">
        <v>238</v>
      </c>
      <c r="H5" s="9" t="s">
        <v>239</v>
      </c>
      <c r="O5" s="55" t="s">
        <v>160</v>
      </c>
      <c r="P5" s="61"/>
    </row>
    <row r="6" spans="1:16" ht="13" thickBot="1">
      <c r="B6" s="22" t="s">
        <v>120</v>
      </c>
      <c r="C6" s="8"/>
      <c r="D6" s="29"/>
      <c r="E6" s="29"/>
      <c r="F6" s="30"/>
      <c r="G6" s="31"/>
      <c r="O6" s="55" t="s">
        <v>162</v>
      </c>
      <c r="P6" s="53">
        <f ca="1">TODAY()+10</f>
        <v>40441</v>
      </c>
    </row>
    <row r="7" spans="1:16" ht="13" thickBot="1">
      <c r="B7" s="22" t="s">
        <v>121</v>
      </c>
      <c r="C7" s="8"/>
      <c r="D7" s="29"/>
      <c r="E7" s="29"/>
      <c r="F7" s="30"/>
      <c r="G7" s="31" t="s">
        <v>122</v>
      </c>
      <c r="H7" s="9" t="s">
        <v>123</v>
      </c>
    </row>
    <row r="8" spans="1:16">
      <c r="O8" s="55" t="s">
        <v>163</v>
      </c>
      <c r="P8" s="60">
        <f>I61-SUM(P9:P11)</f>
        <v>0</v>
      </c>
    </row>
    <row r="9" spans="1:16">
      <c r="B9" s="32" t="s">
        <v>119</v>
      </c>
      <c r="O9" s="55" t="s">
        <v>130</v>
      </c>
      <c r="P9" s="59">
        <f>ROUND(IF(H5="Glen Oaks",I61,IF(H5="Split Schools Only",0.374*I61,IF(H5="split all entities",0.345*I61,0))),2)</f>
        <v>0</v>
      </c>
    </row>
    <row r="10" spans="1:16" ht="13" thickBot="1">
      <c r="B10" s="33" t="s">
        <v>186</v>
      </c>
      <c r="C10" s="34" t="s">
        <v>187</v>
      </c>
      <c r="D10" s="33" t="s">
        <v>145</v>
      </c>
      <c r="E10" s="33" t="s">
        <v>177</v>
      </c>
      <c r="F10" s="33" t="s">
        <v>188</v>
      </c>
      <c r="G10" s="35" t="s">
        <v>189</v>
      </c>
      <c r="H10" s="36"/>
      <c r="I10" s="33" t="s">
        <v>190</v>
      </c>
      <c r="O10" s="55" t="s">
        <v>319</v>
      </c>
      <c r="P10" s="59">
        <f>ROUND(IF(H5="Prescott",I61,IF(H5="Split Schools Only",0.372*I61,IF(H5="split all entities",0.343*I61,0))),2)</f>
        <v>0</v>
      </c>
    </row>
    <row r="11" spans="1:16" ht="13" thickBot="1">
      <c r="A11" s="22">
        <v>1</v>
      </c>
      <c r="B11" s="10" t="s">
        <v>246</v>
      </c>
      <c r="C11" s="21" t="str">
        <f>IF(B11="Enter Account Title","",VLOOKUP(B11,Choices!$A$3:$C$47,3,FALSE))</f>
        <v/>
      </c>
      <c r="D11" s="10" t="s">
        <v>133</v>
      </c>
      <c r="E11" s="27"/>
      <c r="F11" s="12"/>
      <c r="G11" s="23"/>
      <c r="H11" s="37"/>
      <c r="I11" s="13"/>
      <c r="K11" s="22" t="str">
        <f>IF(I11=0,"",IF(C11="","Error",""))</f>
        <v/>
      </c>
      <c r="O11" s="55" t="s">
        <v>320</v>
      </c>
      <c r="P11" s="59">
        <f>ROUND(IF(H5="Pointe Coupee",I61,IF(H5="Split Schools Only",0.254*I61,IF(H5="split all entities",0.234*I61,0))),2)</f>
        <v>0</v>
      </c>
    </row>
    <row r="12" spans="1:16" ht="13" thickBot="1">
      <c r="A12" s="22">
        <v>2</v>
      </c>
      <c r="B12" s="10" t="s">
        <v>246</v>
      </c>
      <c r="C12" s="21" t="str">
        <f>IF(B12="Enter Account Title","",VLOOKUP(B12,Choices!$A$3:$C$47,3,FALSE))</f>
        <v/>
      </c>
      <c r="D12" s="10" t="s">
        <v>133</v>
      </c>
      <c r="E12" s="27"/>
      <c r="F12" s="12"/>
      <c r="G12" s="23"/>
      <c r="H12" s="37"/>
      <c r="I12" s="13"/>
      <c r="K12" s="22" t="str">
        <f t="shared" ref="K12:K60" si="0">IF(I12=0,"",IF(C12="","Error",""))</f>
        <v/>
      </c>
    </row>
    <row r="13" spans="1:16" ht="13" thickBot="1">
      <c r="A13" s="22">
        <v>3</v>
      </c>
      <c r="B13" s="10" t="s">
        <v>246</v>
      </c>
      <c r="C13" s="21" t="str">
        <f>IF(B13="Enter Account Title","",VLOOKUP(B13,Choices!$A$3:$C$47,3,FALSE))</f>
        <v/>
      </c>
      <c r="D13" s="10" t="s">
        <v>133</v>
      </c>
      <c r="E13" s="27"/>
      <c r="F13" s="12"/>
      <c r="G13" s="23"/>
      <c r="H13" s="37"/>
      <c r="I13" s="13"/>
      <c r="K13" s="22" t="str">
        <f t="shared" si="0"/>
        <v/>
      </c>
    </row>
    <row r="14" spans="1:16" ht="13" thickBot="1">
      <c r="A14" s="22">
        <v>4</v>
      </c>
      <c r="B14" s="10" t="s">
        <v>246</v>
      </c>
      <c r="C14" s="21" t="str">
        <f>IF(B14="Enter Account Title","",VLOOKUP(B14,Choices!$A$3:$C$47,3,FALSE))</f>
        <v/>
      </c>
      <c r="D14" s="10" t="s">
        <v>133</v>
      </c>
      <c r="E14" s="27"/>
      <c r="F14" s="12"/>
      <c r="G14" s="23"/>
      <c r="H14" s="37"/>
      <c r="I14" s="13"/>
      <c r="K14" s="22" t="str">
        <f t="shared" si="0"/>
        <v/>
      </c>
    </row>
    <row r="15" spans="1:16" ht="13" thickBot="1">
      <c r="A15" s="22">
        <v>5</v>
      </c>
      <c r="B15" s="10" t="s">
        <v>246</v>
      </c>
      <c r="C15" s="21" t="str">
        <f>IF(B15="Enter Account Title","",VLOOKUP(B15,Choices!$A$3:$C$47,3,FALSE))</f>
        <v/>
      </c>
      <c r="D15" s="10" t="s">
        <v>133</v>
      </c>
      <c r="E15" s="27"/>
      <c r="F15" s="12"/>
      <c r="G15" s="23"/>
      <c r="H15" s="37"/>
      <c r="I15" s="13"/>
      <c r="K15" s="22" t="str">
        <f t="shared" si="0"/>
        <v/>
      </c>
    </row>
    <row r="16" spans="1:16" ht="13" thickBot="1">
      <c r="A16" s="22">
        <v>6</v>
      </c>
      <c r="B16" s="10" t="s">
        <v>246</v>
      </c>
      <c r="C16" s="21" t="str">
        <f>IF(B16="Enter Account Title","",VLOOKUP(B16,Choices!$A$3:$C$47,3,FALSE))</f>
        <v/>
      </c>
      <c r="D16" s="10" t="s">
        <v>133</v>
      </c>
      <c r="E16" s="27"/>
      <c r="F16" s="12"/>
      <c r="G16" s="23"/>
      <c r="H16" s="37"/>
      <c r="I16" s="13"/>
      <c r="K16" s="22" t="str">
        <f t="shared" si="0"/>
        <v/>
      </c>
    </row>
    <row r="17" spans="1:11" ht="13" thickBot="1">
      <c r="A17" s="22">
        <v>7</v>
      </c>
      <c r="B17" s="10" t="s">
        <v>246</v>
      </c>
      <c r="C17" s="21" t="str">
        <f>IF(B17="Enter Account Title","",VLOOKUP(B17,Choices!$A$3:$C$47,3,FALSE))</f>
        <v/>
      </c>
      <c r="D17" s="10" t="s">
        <v>133</v>
      </c>
      <c r="E17" s="27"/>
      <c r="F17" s="12"/>
      <c r="G17" s="23"/>
      <c r="H17" s="37"/>
      <c r="I17" s="13"/>
      <c r="K17" s="22" t="str">
        <f t="shared" si="0"/>
        <v/>
      </c>
    </row>
    <row r="18" spans="1:11" ht="13" thickBot="1">
      <c r="A18" s="22">
        <v>8</v>
      </c>
      <c r="B18" s="10" t="s">
        <v>246</v>
      </c>
      <c r="C18" s="21" t="str">
        <f>IF(B18="Enter Account Title","",VLOOKUP(B18,Choices!$A$3:$C$47,3,FALSE))</f>
        <v/>
      </c>
      <c r="D18" s="10" t="s">
        <v>133</v>
      </c>
      <c r="E18" s="27"/>
      <c r="F18" s="12"/>
      <c r="G18" s="23"/>
      <c r="H18" s="37"/>
      <c r="I18" s="13"/>
      <c r="K18" s="22" t="str">
        <f t="shared" si="0"/>
        <v/>
      </c>
    </row>
    <row r="19" spans="1:11" ht="13" thickBot="1">
      <c r="A19" s="22">
        <v>9</v>
      </c>
      <c r="B19" s="10" t="s">
        <v>246</v>
      </c>
      <c r="C19" s="21" t="str">
        <f>IF(B19="Enter Account Title","",VLOOKUP(B19,Choices!$A$3:$C$47,3,FALSE))</f>
        <v/>
      </c>
      <c r="D19" s="10" t="s">
        <v>133</v>
      </c>
      <c r="E19" s="27"/>
      <c r="F19" s="12"/>
      <c r="G19" s="23"/>
      <c r="H19" s="37"/>
      <c r="I19" s="13"/>
      <c r="K19" s="22" t="str">
        <f t="shared" si="0"/>
        <v/>
      </c>
    </row>
    <row r="20" spans="1:11" ht="13" thickBot="1">
      <c r="A20" s="22">
        <v>10</v>
      </c>
      <c r="B20" s="10" t="s">
        <v>246</v>
      </c>
      <c r="C20" s="21" t="str">
        <f>IF(B20="Enter Account Title","",VLOOKUP(B20,Choices!$A$3:$C$47,3,FALSE))</f>
        <v/>
      </c>
      <c r="D20" s="10" t="s">
        <v>133</v>
      </c>
      <c r="E20" s="27"/>
      <c r="F20" s="12"/>
      <c r="G20" s="23"/>
      <c r="H20" s="37"/>
      <c r="I20" s="13"/>
      <c r="K20" s="22" t="str">
        <f t="shared" si="0"/>
        <v/>
      </c>
    </row>
    <row r="21" spans="1:11" ht="13" thickBot="1">
      <c r="A21" s="22">
        <v>11</v>
      </c>
      <c r="B21" s="10" t="s">
        <v>246</v>
      </c>
      <c r="C21" s="21" t="str">
        <f>IF(B21="Enter Account Title","",VLOOKUP(B21,Choices!$A$3:$C$47,3,FALSE))</f>
        <v/>
      </c>
      <c r="D21" s="10" t="s">
        <v>133</v>
      </c>
      <c r="E21" s="27"/>
      <c r="F21" s="12"/>
      <c r="G21" s="23"/>
      <c r="H21" s="37"/>
      <c r="I21" s="13"/>
      <c r="K21" s="22" t="str">
        <f t="shared" si="0"/>
        <v/>
      </c>
    </row>
    <row r="22" spans="1:11" ht="13" thickBot="1">
      <c r="A22" s="22">
        <v>12</v>
      </c>
      <c r="B22" s="10" t="s">
        <v>246</v>
      </c>
      <c r="C22" s="21" t="str">
        <f>IF(B22="Enter Account Title","",VLOOKUP(B22,Choices!$A$3:$C$47,3,FALSE))</f>
        <v/>
      </c>
      <c r="D22" s="10" t="s">
        <v>133</v>
      </c>
      <c r="E22" s="27"/>
      <c r="F22" s="12"/>
      <c r="G22" s="23"/>
      <c r="H22" s="37"/>
      <c r="I22" s="13"/>
      <c r="K22" s="22" t="str">
        <f t="shared" si="0"/>
        <v/>
      </c>
    </row>
    <row r="23" spans="1:11" ht="13" thickBot="1">
      <c r="A23" s="22">
        <v>13</v>
      </c>
      <c r="B23" s="10" t="s">
        <v>246</v>
      </c>
      <c r="C23" s="21" t="str">
        <f>IF(B23="Enter Account Title","",VLOOKUP(B23,Choices!$A$3:$C$47,3,FALSE))</f>
        <v/>
      </c>
      <c r="D23" s="10" t="s">
        <v>133</v>
      </c>
      <c r="E23" s="27"/>
      <c r="F23" s="12"/>
      <c r="G23" s="23"/>
      <c r="H23" s="37"/>
      <c r="I23" s="13"/>
      <c r="K23" s="22" t="str">
        <f t="shared" si="0"/>
        <v/>
      </c>
    </row>
    <row r="24" spans="1:11" ht="13" thickBot="1">
      <c r="A24" s="22">
        <v>14</v>
      </c>
      <c r="B24" s="10" t="s">
        <v>246</v>
      </c>
      <c r="C24" s="21" t="str">
        <f>IF(B24="Enter Account Title","",VLOOKUP(B24,Choices!$A$3:$C$47,3,FALSE))</f>
        <v/>
      </c>
      <c r="D24" s="10" t="s">
        <v>133</v>
      </c>
      <c r="E24" s="27"/>
      <c r="F24" s="12"/>
      <c r="G24" s="23"/>
      <c r="H24" s="37"/>
      <c r="I24" s="13"/>
      <c r="K24" s="22" t="str">
        <f t="shared" si="0"/>
        <v/>
      </c>
    </row>
    <row r="25" spans="1:11" ht="13" thickBot="1">
      <c r="A25" s="22">
        <v>15</v>
      </c>
      <c r="B25" s="10" t="s">
        <v>246</v>
      </c>
      <c r="C25" s="21" t="str">
        <f>IF(B25="Enter Account Title","",VLOOKUP(B25,Choices!$A$3:$C$47,3,FALSE))</f>
        <v/>
      </c>
      <c r="D25" s="10" t="s">
        <v>133</v>
      </c>
      <c r="E25" s="27"/>
      <c r="F25" s="12"/>
      <c r="G25" s="23"/>
      <c r="H25" s="37"/>
      <c r="I25" s="13"/>
      <c r="K25" s="22" t="str">
        <f t="shared" si="0"/>
        <v/>
      </c>
    </row>
    <row r="26" spans="1:11" ht="13" hidden="1" thickBot="1">
      <c r="A26" s="22">
        <v>16</v>
      </c>
      <c r="B26" s="10" t="s">
        <v>246</v>
      </c>
      <c r="C26" s="21" t="str">
        <f>IF(B26="Enter Account Title","",VLOOKUP(B26,Choices!$A$3:$C$47,3,FALSE))</f>
        <v/>
      </c>
      <c r="D26" s="10" t="s">
        <v>133</v>
      </c>
      <c r="E26" s="27"/>
      <c r="F26" s="12"/>
      <c r="G26" s="23"/>
      <c r="H26" s="37"/>
      <c r="I26" s="13"/>
      <c r="K26" s="22" t="str">
        <f t="shared" si="0"/>
        <v/>
      </c>
    </row>
    <row r="27" spans="1:11" ht="13" hidden="1" thickBot="1">
      <c r="A27" s="22">
        <v>17</v>
      </c>
      <c r="B27" s="10" t="s">
        <v>246</v>
      </c>
      <c r="C27" s="21" t="str">
        <f>IF(B27="Enter Account Title","",VLOOKUP(B27,Choices!$A$3:$C$47,3,FALSE))</f>
        <v/>
      </c>
      <c r="D27" s="10" t="s">
        <v>133</v>
      </c>
      <c r="E27" s="27"/>
      <c r="F27" s="12"/>
      <c r="G27" s="23"/>
      <c r="H27" s="37"/>
      <c r="I27" s="13"/>
      <c r="K27" s="22" t="str">
        <f t="shared" si="0"/>
        <v/>
      </c>
    </row>
    <row r="28" spans="1:11" ht="13" hidden="1" thickBot="1">
      <c r="A28" s="22">
        <v>18</v>
      </c>
      <c r="B28" s="10" t="s">
        <v>246</v>
      </c>
      <c r="C28" s="21" t="str">
        <f>IF(B28="Enter Account Title","",VLOOKUP(B28,Choices!$A$3:$C$47,3,FALSE))</f>
        <v/>
      </c>
      <c r="D28" s="10" t="s">
        <v>133</v>
      </c>
      <c r="E28" s="27"/>
      <c r="F28" s="12"/>
      <c r="G28" s="23"/>
      <c r="H28" s="37"/>
      <c r="I28" s="13"/>
      <c r="K28" s="22" t="str">
        <f t="shared" si="0"/>
        <v/>
      </c>
    </row>
    <row r="29" spans="1:11" ht="13" hidden="1" thickBot="1">
      <c r="A29" s="22">
        <v>19</v>
      </c>
      <c r="B29" s="10" t="s">
        <v>246</v>
      </c>
      <c r="C29" s="21" t="str">
        <f>IF(B29="Enter Account Title","",VLOOKUP(B29,Choices!$A$3:$C$47,3,FALSE))</f>
        <v/>
      </c>
      <c r="D29" s="10" t="s">
        <v>133</v>
      </c>
      <c r="E29" s="27"/>
      <c r="F29" s="12"/>
      <c r="G29" s="23"/>
      <c r="H29" s="37"/>
      <c r="I29" s="13"/>
      <c r="K29" s="22" t="str">
        <f t="shared" si="0"/>
        <v/>
      </c>
    </row>
    <row r="30" spans="1:11" ht="13" hidden="1" thickBot="1">
      <c r="A30" s="22">
        <v>20</v>
      </c>
      <c r="B30" s="10" t="s">
        <v>246</v>
      </c>
      <c r="C30" s="21" t="str">
        <f>IF(B30="Enter Account Title","",VLOOKUP(B30,Choices!$A$3:$C$47,3,FALSE))</f>
        <v/>
      </c>
      <c r="D30" s="10" t="s">
        <v>133</v>
      </c>
      <c r="E30" s="27"/>
      <c r="F30" s="12"/>
      <c r="G30" s="23"/>
      <c r="H30" s="37"/>
      <c r="I30" s="13"/>
      <c r="K30" s="22" t="str">
        <f t="shared" si="0"/>
        <v/>
      </c>
    </row>
    <row r="31" spans="1:11" ht="13" hidden="1" thickBot="1">
      <c r="A31" s="22">
        <v>21</v>
      </c>
      <c r="B31" s="10" t="s">
        <v>246</v>
      </c>
      <c r="C31" s="21" t="str">
        <f>IF(B31="Enter Account Title","",VLOOKUP(B31,Choices!$A$3:$C$47,3,FALSE))</f>
        <v/>
      </c>
      <c r="D31" s="10" t="s">
        <v>133</v>
      </c>
      <c r="E31" s="27"/>
      <c r="F31" s="12"/>
      <c r="G31" s="23"/>
      <c r="H31" s="37"/>
      <c r="I31" s="13"/>
      <c r="K31" s="22" t="str">
        <f t="shared" si="0"/>
        <v/>
      </c>
    </row>
    <row r="32" spans="1:11" ht="13" hidden="1" thickBot="1">
      <c r="A32" s="22">
        <v>22</v>
      </c>
      <c r="B32" s="10" t="s">
        <v>246</v>
      </c>
      <c r="C32" s="21" t="str">
        <f>IF(B32="Enter Account Title","",VLOOKUP(B32,Choices!$A$3:$C$47,3,FALSE))</f>
        <v/>
      </c>
      <c r="D32" s="10" t="s">
        <v>133</v>
      </c>
      <c r="E32" s="27"/>
      <c r="F32" s="12"/>
      <c r="G32" s="23"/>
      <c r="H32" s="37"/>
      <c r="I32" s="13"/>
      <c r="K32" s="22" t="str">
        <f t="shared" si="0"/>
        <v/>
      </c>
    </row>
    <row r="33" spans="1:11" ht="13" hidden="1" thickBot="1">
      <c r="A33" s="22">
        <v>23</v>
      </c>
      <c r="B33" s="10" t="s">
        <v>246</v>
      </c>
      <c r="C33" s="21" t="str">
        <f>IF(B33="Enter Account Title","",VLOOKUP(B33,Choices!$A$3:$C$47,3,FALSE))</f>
        <v/>
      </c>
      <c r="D33" s="10" t="s">
        <v>133</v>
      </c>
      <c r="E33" s="27"/>
      <c r="F33" s="12"/>
      <c r="G33" s="23"/>
      <c r="H33" s="37"/>
      <c r="I33" s="13"/>
      <c r="K33" s="22" t="str">
        <f t="shared" si="0"/>
        <v/>
      </c>
    </row>
    <row r="34" spans="1:11" ht="13" hidden="1" thickBot="1">
      <c r="A34" s="22">
        <v>24</v>
      </c>
      <c r="B34" s="10" t="s">
        <v>246</v>
      </c>
      <c r="C34" s="21" t="str">
        <f>IF(B34="Enter Account Title","",VLOOKUP(B34,Choices!$A$3:$C$47,3,FALSE))</f>
        <v/>
      </c>
      <c r="D34" s="10" t="s">
        <v>133</v>
      </c>
      <c r="E34" s="27"/>
      <c r="F34" s="12"/>
      <c r="G34" s="23"/>
      <c r="H34" s="37"/>
      <c r="I34" s="13"/>
      <c r="K34" s="22" t="str">
        <f t="shared" si="0"/>
        <v/>
      </c>
    </row>
    <row r="35" spans="1:11" ht="13" hidden="1" thickBot="1">
      <c r="A35" s="22">
        <v>25</v>
      </c>
      <c r="B35" s="10" t="s">
        <v>246</v>
      </c>
      <c r="C35" s="21" t="str">
        <f>IF(B35="Enter Account Title","",VLOOKUP(B35,Choices!$A$3:$C$47,3,FALSE))</f>
        <v/>
      </c>
      <c r="D35" s="10" t="s">
        <v>133</v>
      </c>
      <c r="E35" s="27"/>
      <c r="F35" s="12"/>
      <c r="G35" s="23"/>
      <c r="H35" s="37"/>
      <c r="I35" s="13"/>
      <c r="K35" s="22" t="str">
        <f t="shared" si="0"/>
        <v/>
      </c>
    </row>
    <row r="36" spans="1:11" ht="13" hidden="1" thickBot="1">
      <c r="A36" s="22">
        <v>26</v>
      </c>
      <c r="B36" s="10" t="s">
        <v>246</v>
      </c>
      <c r="C36" s="21" t="str">
        <f>IF(B36="Enter Account Title","",VLOOKUP(B36,Choices!$A$3:$C$47,3,FALSE))</f>
        <v/>
      </c>
      <c r="D36" s="10" t="s">
        <v>133</v>
      </c>
      <c r="E36" s="27"/>
      <c r="F36" s="12"/>
      <c r="G36" s="23"/>
      <c r="H36" s="37"/>
      <c r="I36" s="13"/>
      <c r="K36" s="22" t="str">
        <f t="shared" si="0"/>
        <v/>
      </c>
    </row>
    <row r="37" spans="1:11" ht="13" hidden="1" thickBot="1">
      <c r="A37" s="22">
        <v>27</v>
      </c>
      <c r="B37" s="10" t="s">
        <v>246</v>
      </c>
      <c r="C37" s="21" t="str">
        <f>IF(B37="Enter Account Title","",VLOOKUP(B37,Choices!$A$3:$C$47,3,FALSE))</f>
        <v/>
      </c>
      <c r="D37" s="10" t="s">
        <v>133</v>
      </c>
      <c r="E37" s="27"/>
      <c r="F37" s="12"/>
      <c r="G37" s="23"/>
      <c r="H37" s="37"/>
      <c r="I37" s="13"/>
      <c r="K37" s="22" t="str">
        <f t="shared" si="0"/>
        <v/>
      </c>
    </row>
    <row r="38" spans="1:11" ht="13" hidden="1" thickBot="1">
      <c r="A38" s="22">
        <v>28</v>
      </c>
      <c r="B38" s="10" t="s">
        <v>246</v>
      </c>
      <c r="C38" s="21" t="str">
        <f>IF(B38="Enter Account Title","",VLOOKUP(B38,Choices!$A$3:$C$47,3,FALSE))</f>
        <v/>
      </c>
      <c r="D38" s="10" t="s">
        <v>133</v>
      </c>
      <c r="E38" s="27"/>
      <c r="F38" s="12"/>
      <c r="G38" s="23"/>
      <c r="H38" s="37"/>
      <c r="I38" s="13"/>
      <c r="K38" s="22" t="str">
        <f t="shared" si="0"/>
        <v/>
      </c>
    </row>
    <row r="39" spans="1:11" ht="13" hidden="1" thickBot="1">
      <c r="A39" s="22">
        <v>29</v>
      </c>
      <c r="B39" s="10" t="s">
        <v>246</v>
      </c>
      <c r="C39" s="21" t="str">
        <f>IF(B39="Enter Account Title","",VLOOKUP(B39,Choices!$A$3:$C$47,3,FALSE))</f>
        <v/>
      </c>
      <c r="D39" s="10" t="s">
        <v>133</v>
      </c>
      <c r="E39" s="27"/>
      <c r="F39" s="12"/>
      <c r="G39" s="23"/>
      <c r="H39" s="37"/>
      <c r="I39" s="13"/>
      <c r="K39" s="22" t="str">
        <f t="shared" si="0"/>
        <v/>
      </c>
    </row>
    <row r="40" spans="1:11" ht="13" hidden="1" thickBot="1">
      <c r="A40" s="22">
        <v>30</v>
      </c>
      <c r="B40" s="10" t="s">
        <v>246</v>
      </c>
      <c r="C40" s="21" t="str">
        <f>IF(B40="Enter Account Title","",VLOOKUP(B40,Choices!$A$3:$C$47,3,FALSE))</f>
        <v/>
      </c>
      <c r="D40" s="10" t="s">
        <v>133</v>
      </c>
      <c r="E40" s="27"/>
      <c r="F40" s="12"/>
      <c r="G40" s="23"/>
      <c r="H40" s="37"/>
      <c r="I40" s="13"/>
      <c r="K40" s="22" t="str">
        <f t="shared" si="0"/>
        <v/>
      </c>
    </row>
    <row r="41" spans="1:11" ht="13" hidden="1" thickBot="1">
      <c r="A41" s="22">
        <v>31</v>
      </c>
      <c r="B41" s="10" t="s">
        <v>246</v>
      </c>
      <c r="C41" s="21" t="str">
        <f>IF(B41="Enter Account Title","",VLOOKUP(B41,Choices!$A$3:$C$47,3,FALSE))</f>
        <v/>
      </c>
      <c r="D41" s="10" t="s">
        <v>133</v>
      </c>
      <c r="E41" s="27"/>
      <c r="F41" s="12"/>
      <c r="G41" s="23"/>
      <c r="H41" s="37"/>
      <c r="I41" s="13"/>
      <c r="K41" s="22" t="str">
        <f t="shared" si="0"/>
        <v/>
      </c>
    </row>
    <row r="42" spans="1:11" ht="13" hidden="1" thickBot="1">
      <c r="A42" s="22">
        <v>32</v>
      </c>
      <c r="B42" s="10" t="s">
        <v>246</v>
      </c>
      <c r="C42" s="21" t="str">
        <f>IF(B42="Enter Account Title","",VLOOKUP(B42,Choices!$A$3:$C$47,3,FALSE))</f>
        <v/>
      </c>
      <c r="D42" s="10" t="s">
        <v>133</v>
      </c>
      <c r="E42" s="27"/>
      <c r="F42" s="12"/>
      <c r="G42" s="23"/>
      <c r="H42" s="37"/>
      <c r="I42" s="13"/>
      <c r="K42" s="22" t="str">
        <f t="shared" si="0"/>
        <v/>
      </c>
    </row>
    <row r="43" spans="1:11" ht="13" hidden="1" thickBot="1">
      <c r="A43" s="22">
        <v>33</v>
      </c>
      <c r="B43" s="10" t="s">
        <v>246</v>
      </c>
      <c r="C43" s="21" t="str">
        <f>IF(B43="Enter Account Title","",VLOOKUP(B43,Choices!$A$3:$C$47,3,FALSE))</f>
        <v/>
      </c>
      <c r="D43" s="10" t="s">
        <v>133</v>
      </c>
      <c r="E43" s="27"/>
      <c r="F43" s="12"/>
      <c r="G43" s="23"/>
      <c r="H43" s="37"/>
      <c r="I43" s="13"/>
      <c r="K43" s="22" t="str">
        <f t="shared" si="0"/>
        <v/>
      </c>
    </row>
    <row r="44" spans="1:11" ht="13" hidden="1" thickBot="1">
      <c r="A44" s="22">
        <v>34</v>
      </c>
      <c r="B44" s="10" t="s">
        <v>246</v>
      </c>
      <c r="C44" s="21" t="str">
        <f>IF(B44="Enter Account Title","",VLOOKUP(B44,Choices!$A$3:$C$47,3,FALSE))</f>
        <v/>
      </c>
      <c r="D44" s="10" t="s">
        <v>133</v>
      </c>
      <c r="E44" s="27"/>
      <c r="F44" s="12"/>
      <c r="G44" s="23"/>
      <c r="H44" s="37"/>
      <c r="I44" s="13"/>
      <c r="K44" s="22" t="str">
        <f t="shared" si="0"/>
        <v/>
      </c>
    </row>
    <row r="45" spans="1:11" ht="13" hidden="1" thickBot="1">
      <c r="A45" s="22">
        <v>35</v>
      </c>
      <c r="B45" s="10" t="s">
        <v>246</v>
      </c>
      <c r="C45" s="21" t="str">
        <f>IF(B45="Enter Account Title","",VLOOKUP(B45,Choices!$A$3:$C$47,3,FALSE))</f>
        <v/>
      </c>
      <c r="D45" s="10" t="s">
        <v>133</v>
      </c>
      <c r="E45" s="27"/>
      <c r="F45" s="12"/>
      <c r="G45" s="23"/>
      <c r="H45" s="37"/>
      <c r="I45" s="13"/>
      <c r="K45" s="22" t="str">
        <f t="shared" si="0"/>
        <v/>
      </c>
    </row>
    <row r="46" spans="1:11" ht="13" hidden="1" thickBot="1">
      <c r="A46" s="22">
        <v>36</v>
      </c>
      <c r="B46" s="10" t="s">
        <v>246</v>
      </c>
      <c r="C46" s="21" t="str">
        <f>IF(B46="Enter Account Title","",VLOOKUP(B46,Choices!$A$3:$C$47,3,FALSE))</f>
        <v/>
      </c>
      <c r="D46" s="10" t="s">
        <v>133</v>
      </c>
      <c r="E46" s="27"/>
      <c r="F46" s="12"/>
      <c r="G46" s="23"/>
      <c r="H46" s="37"/>
      <c r="I46" s="13"/>
      <c r="K46" s="22" t="str">
        <f t="shared" si="0"/>
        <v/>
      </c>
    </row>
    <row r="47" spans="1:11" ht="13" hidden="1" thickBot="1">
      <c r="A47" s="22">
        <v>37</v>
      </c>
      <c r="B47" s="10" t="s">
        <v>246</v>
      </c>
      <c r="C47" s="21" t="str">
        <f>IF(B47="Enter Account Title","",VLOOKUP(B47,Choices!$A$3:$C$47,3,FALSE))</f>
        <v/>
      </c>
      <c r="D47" s="10" t="s">
        <v>133</v>
      </c>
      <c r="E47" s="27"/>
      <c r="F47" s="12"/>
      <c r="G47" s="23"/>
      <c r="H47" s="37"/>
      <c r="I47" s="13"/>
      <c r="K47" s="22" t="str">
        <f t="shared" si="0"/>
        <v/>
      </c>
    </row>
    <row r="48" spans="1:11" ht="13" hidden="1" thickBot="1">
      <c r="A48" s="22">
        <v>38</v>
      </c>
      <c r="B48" s="10" t="s">
        <v>246</v>
      </c>
      <c r="C48" s="21" t="str">
        <f>IF(B48="Enter Account Title","",VLOOKUP(B48,Choices!$A$3:$C$47,3,FALSE))</f>
        <v/>
      </c>
      <c r="D48" s="10" t="s">
        <v>133</v>
      </c>
      <c r="E48" s="27"/>
      <c r="F48" s="12"/>
      <c r="G48" s="23"/>
      <c r="H48" s="37"/>
      <c r="I48" s="13"/>
      <c r="K48" s="22" t="str">
        <f t="shared" si="0"/>
        <v/>
      </c>
    </row>
    <row r="49" spans="1:11" ht="13" hidden="1" thickBot="1">
      <c r="A49" s="22">
        <v>39</v>
      </c>
      <c r="B49" s="10" t="s">
        <v>246</v>
      </c>
      <c r="C49" s="21" t="str">
        <f>IF(B49="Enter Account Title","",VLOOKUP(B49,Choices!$A$3:$C$47,3,FALSE))</f>
        <v/>
      </c>
      <c r="D49" s="10" t="s">
        <v>133</v>
      </c>
      <c r="E49" s="27"/>
      <c r="F49" s="12"/>
      <c r="G49" s="23"/>
      <c r="H49" s="37"/>
      <c r="I49" s="13"/>
      <c r="K49" s="22" t="str">
        <f t="shared" si="0"/>
        <v/>
      </c>
    </row>
    <row r="50" spans="1:11" ht="13" hidden="1" thickBot="1">
      <c r="A50" s="22">
        <v>40</v>
      </c>
      <c r="B50" s="10" t="s">
        <v>246</v>
      </c>
      <c r="C50" s="21" t="str">
        <f>IF(B50="Enter Account Title","",VLOOKUP(B50,Choices!$A$3:$C$47,3,FALSE))</f>
        <v/>
      </c>
      <c r="D50" s="10" t="s">
        <v>133</v>
      </c>
      <c r="E50" s="27"/>
      <c r="F50" s="12"/>
      <c r="G50" s="23"/>
      <c r="H50" s="37"/>
      <c r="I50" s="13"/>
      <c r="K50" s="22" t="str">
        <f t="shared" si="0"/>
        <v/>
      </c>
    </row>
    <row r="51" spans="1:11" ht="13" hidden="1" thickBot="1">
      <c r="A51" s="22">
        <v>41</v>
      </c>
      <c r="B51" s="10" t="s">
        <v>246</v>
      </c>
      <c r="C51" s="21" t="str">
        <f>IF(B51="Enter Account Title","",VLOOKUP(B51,Choices!$A$3:$C$47,3,FALSE))</f>
        <v/>
      </c>
      <c r="D51" s="10" t="s">
        <v>133</v>
      </c>
      <c r="E51" s="27"/>
      <c r="F51" s="12"/>
      <c r="G51" s="23"/>
      <c r="H51" s="37"/>
      <c r="I51" s="13"/>
      <c r="K51" s="22" t="str">
        <f t="shared" si="0"/>
        <v/>
      </c>
    </row>
    <row r="52" spans="1:11" ht="13" hidden="1" thickBot="1">
      <c r="A52" s="22">
        <v>42</v>
      </c>
      <c r="B52" s="10" t="s">
        <v>246</v>
      </c>
      <c r="C52" s="21" t="str">
        <f>IF(B52="Enter Account Title","",VLOOKUP(B52,Choices!$A$3:$C$47,3,FALSE))</f>
        <v/>
      </c>
      <c r="D52" s="10" t="s">
        <v>133</v>
      </c>
      <c r="E52" s="27"/>
      <c r="F52" s="12"/>
      <c r="G52" s="23"/>
      <c r="H52" s="37"/>
      <c r="I52" s="13"/>
      <c r="K52" s="22" t="str">
        <f t="shared" si="0"/>
        <v/>
      </c>
    </row>
    <row r="53" spans="1:11" ht="13" hidden="1" thickBot="1">
      <c r="A53" s="22">
        <v>43</v>
      </c>
      <c r="B53" s="10" t="s">
        <v>246</v>
      </c>
      <c r="C53" s="21" t="str">
        <f>IF(B53="Enter Account Title","",VLOOKUP(B53,Choices!$A$3:$C$47,3,FALSE))</f>
        <v/>
      </c>
      <c r="D53" s="10" t="s">
        <v>133</v>
      </c>
      <c r="E53" s="27"/>
      <c r="F53" s="12"/>
      <c r="G53" s="23"/>
      <c r="H53" s="37"/>
      <c r="I53" s="13"/>
      <c r="K53" s="22" t="str">
        <f t="shared" si="0"/>
        <v/>
      </c>
    </row>
    <row r="54" spans="1:11" ht="13" hidden="1" thickBot="1">
      <c r="A54" s="22">
        <v>44</v>
      </c>
      <c r="B54" s="10" t="s">
        <v>246</v>
      </c>
      <c r="C54" s="21" t="str">
        <f>IF(B54="Enter Account Title","",VLOOKUP(B54,Choices!$A$3:$C$47,3,FALSE))</f>
        <v/>
      </c>
      <c r="D54" s="10" t="s">
        <v>133</v>
      </c>
      <c r="E54" s="27"/>
      <c r="F54" s="12"/>
      <c r="G54" s="23"/>
      <c r="H54" s="37"/>
      <c r="I54" s="13"/>
      <c r="K54" s="22" t="str">
        <f t="shared" si="0"/>
        <v/>
      </c>
    </row>
    <row r="55" spans="1:11" ht="13" hidden="1" thickBot="1">
      <c r="A55" s="22">
        <v>45</v>
      </c>
      <c r="B55" s="10" t="s">
        <v>246</v>
      </c>
      <c r="C55" s="21" t="str">
        <f>IF(B55="Enter Account Title","",VLOOKUP(B55,Choices!$A$3:$C$47,3,FALSE))</f>
        <v/>
      </c>
      <c r="D55" s="10" t="s">
        <v>133</v>
      </c>
      <c r="E55" s="27"/>
      <c r="F55" s="12"/>
      <c r="G55" s="23"/>
      <c r="H55" s="37"/>
      <c r="I55" s="13"/>
      <c r="K55" s="22" t="str">
        <f t="shared" si="0"/>
        <v/>
      </c>
    </row>
    <row r="56" spans="1:11" ht="13" hidden="1" thickBot="1">
      <c r="A56" s="22">
        <v>46</v>
      </c>
      <c r="B56" s="10" t="s">
        <v>246</v>
      </c>
      <c r="C56" s="21" t="str">
        <f>IF(B56="Enter Account Title","",VLOOKUP(B56,Choices!$A$3:$C$47,3,FALSE))</f>
        <v/>
      </c>
      <c r="D56" s="10" t="s">
        <v>133</v>
      </c>
      <c r="E56" s="27"/>
      <c r="F56" s="12"/>
      <c r="G56" s="23"/>
      <c r="H56" s="37"/>
      <c r="I56" s="13"/>
      <c r="K56" s="22" t="str">
        <f t="shared" si="0"/>
        <v/>
      </c>
    </row>
    <row r="57" spans="1:11" ht="13" hidden="1" thickBot="1">
      <c r="A57" s="22">
        <v>47</v>
      </c>
      <c r="B57" s="10" t="s">
        <v>246</v>
      </c>
      <c r="C57" s="21" t="str">
        <f>IF(B57="Enter Account Title","",VLOOKUP(B57,Choices!$A$3:$C$47,3,FALSE))</f>
        <v/>
      </c>
      <c r="D57" s="10" t="s">
        <v>133</v>
      </c>
      <c r="E57" s="27"/>
      <c r="F57" s="12"/>
      <c r="G57" s="23"/>
      <c r="H57" s="37"/>
      <c r="I57" s="13"/>
      <c r="K57" s="22" t="str">
        <f t="shared" si="0"/>
        <v/>
      </c>
    </row>
    <row r="58" spans="1:11" ht="13" hidden="1" thickBot="1">
      <c r="A58" s="22">
        <v>48</v>
      </c>
      <c r="B58" s="10" t="s">
        <v>246</v>
      </c>
      <c r="C58" s="21" t="str">
        <f>IF(B58="Enter Account Title","",VLOOKUP(B58,Choices!$A$3:$C$47,3,FALSE))</f>
        <v/>
      </c>
      <c r="D58" s="10" t="s">
        <v>133</v>
      </c>
      <c r="E58" s="27"/>
      <c r="F58" s="12"/>
      <c r="G58" s="23"/>
      <c r="H58" s="37"/>
      <c r="I58" s="13"/>
      <c r="K58" s="22" t="str">
        <f t="shared" si="0"/>
        <v/>
      </c>
    </row>
    <row r="59" spans="1:11" ht="13" hidden="1" thickBot="1">
      <c r="A59" s="22">
        <v>49</v>
      </c>
      <c r="B59" s="10" t="s">
        <v>246</v>
      </c>
      <c r="C59" s="21" t="str">
        <f>IF(B59="Enter Account Title","",VLOOKUP(B59,Choices!$A$3:$C$47,3,FALSE))</f>
        <v/>
      </c>
      <c r="D59" s="10" t="s">
        <v>133</v>
      </c>
      <c r="E59" s="27"/>
      <c r="F59" s="12"/>
      <c r="G59" s="23"/>
      <c r="H59" s="37"/>
      <c r="I59" s="13"/>
      <c r="K59" s="22" t="str">
        <f t="shared" si="0"/>
        <v/>
      </c>
    </row>
    <row r="60" spans="1:11" ht="13" hidden="1" thickBot="1">
      <c r="A60" s="22">
        <v>50</v>
      </c>
      <c r="B60" s="10" t="s">
        <v>246</v>
      </c>
      <c r="C60" s="21" t="str">
        <f>IF(B60="Enter Account Title","",VLOOKUP(B60,Choices!$A$3:$C$47,3,FALSE))</f>
        <v/>
      </c>
      <c r="D60" s="10" t="s">
        <v>133</v>
      </c>
      <c r="E60" s="27"/>
      <c r="F60" s="12"/>
      <c r="G60" s="23"/>
      <c r="H60" s="37"/>
      <c r="I60" s="13"/>
      <c r="K60" s="22" t="str">
        <f t="shared" si="0"/>
        <v/>
      </c>
    </row>
    <row r="61" spans="1:11">
      <c r="B61" s="38" t="s">
        <v>115</v>
      </c>
      <c r="C61" s="39"/>
      <c r="D61" s="39"/>
      <c r="E61" s="39"/>
      <c r="F61" s="40"/>
      <c r="G61" s="41"/>
      <c r="H61" s="41"/>
      <c r="I61" s="42">
        <f>SUM(I11:I60)</f>
        <v>0</v>
      </c>
    </row>
    <row r="62" spans="1:11">
      <c r="F62" s="3"/>
      <c r="G62" s="3"/>
      <c r="H62" s="3"/>
      <c r="I62" s="3"/>
    </row>
    <row r="63" spans="1:11">
      <c r="B63" s="43" t="s">
        <v>113</v>
      </c>
      <c r="F63" s="3"/>
      <c r="G63" s="3"/>
      <c r="H63" s="3"/>
      <c r="I63" s="3"/>
    </row>
    <row r="64" spans="1:11">
      <c r="B64" s="43" t="s">
        <v>114</v>
      </c>
      <c r="G64" s="22" t="str">
        <f>IF(COUNTIF(K11:K60,"ERROR")&gt;0,"ERROR - NOT READY TO SEND IN",IF(K3="","OK TO SEND","ERROR - NOT READY TO SEND IN"))</f>
        <v>ERROR - NOT READY TO SEND IN</v>
      </c>
    </row>
    <row r="65" spans="1:9">
      <c r="B65" s="43" t="s">
        <v>222</v>
      </c>
      <c r="F65" s="3"/>
      <c r="G65" s="3"/>
      <c r="H65" s="3"/>
      <c r="I65" s="3"/>
    </row>
    <row r="66" spans="1:9" ht="13" thickBot="1">
      <c r="A66" s="44"/>
      <c r="B66" s="44"/>
      <c r="C66" s="44"/>
      <c r="D66" s="44"/>
      <c r="E66" s="44"/>
      <c r="F66" s="14"/>
      <c r="G66" s="14"/>
      <c r="H66" s="14"/>
      <c r="I66" s="14"/>
    </row>
    <row r="67" spans="1:9" ht="13" thickBot="1"/>
    <row r="68" spans="1:9">
      <c r="B68" s="15"/>
      <c r="C68" s="16"/>
      <c r="D68" s="39"/>
      <c r="F68" s="17"/>
      <c r="G68" s="15"/>
      <c r="H68" s="16"/>
    </row>
    <row r="69" spans="1:9" ht="13" thickBot="1">
      <c r="B69" s="18"/>
      <c r="C69" s="19"/>
      <c r="D69" s="39"/>
      <c r="F69" s="20"/>
      <c r="G69" s="18"/>
      <c r="H69" s="19"/>
    </row>
    <row r="70" spans="1:9">
      <c r="B70" s="26" t="s">
        <v>116</v>
      </c>
      <c r="F70" s="45" t="s">
        <v>117</v>
      </c>
      <c r="G70" s="36" t="s">
        <v>118</v>
      </c>
      <c r="H70" s="46"/>
    </row>
    <row r="71" spans="1:9">
      <c r="B71" s="26"/>
      <c r="F71" s="39"/>
      <c r="G71" s="36"/>
      <c r="H71" s="46"/>
    </row>
    <row r="72" spans="1:9">
      <c r="B72" s="3"/>
      <c r="G72" s="3"/>
    </row>
    <row r="73" spans="1:9">
      <c r="B73" s="47" t="s">
        <v>177</v>
      </c>
      <c r="G73" s="47" t="s">
        <v>177</v>
      </c>
    </row>
    <row r="78" spans="1:9">
      <c r="B78" s="31" t="s">
        <v>250</v>
      </c>
    </row>
    <row r="79" spans="1:9">
      <c r="B79" s="22" t="s">
        <v>251</v>
      </c>
    </row>
    <row r="80" spans="1:9">
      <c r="B80" s="22" t="s">
        <v>252</v>
      </c>
    </row>
    <row r="81" spans="1:2">
      <c r="B81" s="22" t="s">
        <v>253</v>
      </c>
    </row>
    <row r="82" spans="1:2">
      <c r="B82" s="22" t="s">
        <v>254</v>
      </c>
    </row>
    <row r="83" spans="1:2">
      <c r="B83" s="22" t="s">
        <v>255</v>
      </c>
    </row>
    <row r="85" spans="1:2">
      <c r="A85" s="22" t="s">
        <v>96</v>
      </c>
    </row>
  </sheetData>
  <phoneticPr fontId="0" type="noConversion"/>
  <conditionalFormatting sqref="K3">
    <cfRule type="cellIs" dxfId="5" priority="1" stopIfTrue="1" operator="notEqual">
      <formula>""</formula>
    </cfRule>
  </conditionalFormatting>
  <conditionalFormatting sqref="G64">
    <cfRule type="cellIs" dxfId="4" priority="2" stopIfTrue="1" operator="equal">
      <formula>"ERROR - NOT READY TO SEND IN"</formula>
    </cfRule>
  </conditionalFormatting>
  <conditionalFormatting sqref="K11:K60">
    <cfRule type="cellIs" dxfId="3" priority="3" stopIfTrue="1" operator="equal">
      <formula>"Error"</formula>
    </cfRule>
  </conditionalFormatting>
  <dataValidations count="5">
    <dataValidation type="list" allowBlank="1" showInputMessage="1" showErrorMessage="1" sqref="H5">
      <formula1>SchoolEntity</formula1>
    </dataValidation>
    <dataValidation type="list" allowBlank="1" showInputMessage="1" showErrorMessage="1" sqref="H3">
      <formula1>Period</formula1>
    </dataValidation>
    <dataValidation type="list" allowBlank="1" showInputMessage="1" showErrorMessage="1" sqref="H7">
      <formula1>Address</formula1>
    </dataValidation>
    <dataValidation type="list" allowBlank="1" showInputMessage="1" showErrorMessage="1" sqref="B11:B60">
      <formula1>SchoolChart</formula1>
    </dataValidation>
    <dataValidation type="list" allowBlank="1" showInputMessage="1" showErrorMessage="1" sqref="D11:D60">
      <formula1>Grants</formula1>
    </dataValidation>
  </dataValidations>
  <pageMargins left="0.75" right="0.75" top="1" bottom="1" header="0.5" footer="0.5"/>
  <headerFooter alignWithMargins="0">
    <oddFooter>&amp;LABR Expense Report - Last Update 7/7/08&amp;R&amp;D</oddFooter>
  </headerFooter>
  <legacyDrawing r:id="rId1"/>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P85"/>
  <sheetViews>
    <sheetView showGridLines="0" view="pageBreakPreview" zoomScale="60" workbookViewId="0">
      <selection activeCell="C7" sqref="C7"/>
    </sheetView>
  </sheetViews>
  <sheetFormatPr baseColWidth="10" defaultColWidth="8.83203125" defaultRowHeight="12"/>
  <cols>
    <col min="1" max="1" width="4.33203125" style="22" customWidth="1"/>
    <col min="2" max="2" width="28.33203125" style="22" customWidth="1"/>
    <col min="3" max="3" width="9.1640625" style="22" customWidth="1"/>
    <col min="4" max="4" width="13.33203125" style="22" customWidth="1"/>
    <col min="5" max="5" width="15.33203125" style="22" customWidth="1"/>
    <col min="6" max="6" width="20" style="22" customWidth="1"/>
    <col min="7" max="7" width="18.5" style="22" customWidth="1"/>
    <col min="8" max="8" width="19.83203125" style="22" customWidth="1"/>
    <col min="9" max="9" width="13.6640625" style="22" customWidth="1"/>
    <col min="10" max="10" width="9.1640625" style="3" customWidth="1"/>
    <col min="11" max="14" width="9.1640625" style="22" customWidth="1"/>
    <col min="15" max="15" width="13.5" style="22" customWidth="1"/>
    <col min="16" max="16" width="13.6640625" style="22" customWidth="1"/>
    <col min="17" max="16384" width="8.83203125" style="22"/>
  </cols>
  <sheetData>
    <row r="1" spans="1:16" ht="17">
      <c r="A1" s="28" t="s">
        <v>324</v>
      </c>
      <c r="G1" s="28" t="s">
        <v>180</v>
      </c>
    </row>
    <row r="2" spans="1:16" ht="13" thickBot="1">
      <c r="O2" s="52" t="s">
        <v>158</v>
      </c>
    </row>
    <row r="3" spans="1:16" ht="13" thickBot="1">
      <c r="B3" s="22" t="s">
        <v>176</v>
      </c>
      <c r="C3" s="8" t="s">
        <v>175</v>
      </c>
      <c r="D3" s="29"/>
      <c r="E3" s="29"/>
      <c r="F3" s="30"/>
      <c r="G3" s="31" t="s">
        <v>181</v>
      </c>
      <c r="H3" s="9" t="s">
        <v>184</v>
      </c>
      <c r="K3" s="22" t="str">
        <f>IF(H3="Enter Period","Error - Need to Enter Period",IF(H5="Enter Entity","Error - Need to Enter Entity",IF(C3="","Error - Need to Enter Name",IF(C4="","Error - Need to Enter Address",IF(C5="","Error - Need to Enter City, State Zip","")))))</f>
        <v/>
      </c>
      <c r="O3" s="22" t="s">
        <v>157</v>
      </c>
      <c r="P3" s="54" t="e">
        <f ca="1">IF(H3="Enter Period",TODAY(),VLOOKUP(H3,Choices!F2:G28,2,FALSE))</f>
        <v>#N/A</v>
      </c>
    </row>
    <row r="4" spans="1:16" ht="13" thickBot="1">
      <c r="B4" s="22" t="s">
        <v>182</v>
      </c>
      <c r="C4" s="8" t="s">
        <v>235</v>
      </c>
      <c r="D4" s="29"/>
      <c r="E4" s="29"/>
      <c r="F4" s="30"/>
      <c r="O4" s="22" t="s">
        <v>161</v>
      </c>
      <c r="P4" s="56"/>
    </row>
    <row r="5" spans="1:16" ht="13" thickBot="1">
      <c r="B5" s="22" t="s">
        <v>183</v>
      </c>
      <c r="C5" s="8" t="s">
        <v>236</v>
      </c>
      <c r="D5" s="29"/>
      <c r="E5" s="29"/>
      <c r="F5" s="30"/>
      <c r="G5" s="31" t="s">
        <v>238</v>
      </c>
      <c r="H5" s="9" t="s">
        <v>320</v>
      </c>
      <c r="O5" s="55" t="s">
        <v>160</v>
      </c>
      <c r="P5" s="56"/>
    </row>
    <row r="6" spans="1:16" ht="13" thickBot="1">
      <c r="B6" s="22" t="s">
        <v>120</v>
      </c>
      <c r="C6" s="24" t="s">
        <v>105</v>
      </c>
      <c r="D6" s="29"/>
      <c r="E6" s="29"/>
      <c r="F6" s="30"/>
      <c r="G6" s="31"/>
      <c r="O6" s="55" t="s">
        <v>162</v>
      </c>
      <c r="P6" s="57">
        <f ca="1">TODAY()+10</f>
        <v>40441</v>
      </c>
    </row>
    <row r="7" spans="1:16" ht="13" thickBot="1">
      <c r="B7" s="22" t="s">
        <v>121</v>
      </c>
      <c r="C7" s="8" t="s">
        <v>237</v>
      </c>
      <c r="D7" s="29"/>
      <c r="E7" s="29"/>
      <c r="F7" s="30"/>
      <c r="G7" s="31" t="s">
        <v>122</v>
      </c>
      <c r="H7" s="9" t="s">
        <v>123</v>
      </c>
    </row>
    <row r="8" spans="1:16">
      <c r="O8" s="55" t="s">
        <v>163</v>
      </c>
      <c r="P8" s="60">
        <f>I61-SUM(P9:P11)</f>
        <v>0</v>
      </c>
    </row>
    <row r="9" spans="1:16">
      <c r="B9" s="32" t="s">
        <v>119</v>
      </c>
      <c r="O9" s="55" t="s">
        <v>130</v>
      </c>
      <c r="P9" s="59">
        <f>ROUND(IF(H5="Glen Oaks",I61,IF(H5="Split Schools Only",0.374*I61,IF(H5="split all entities",0.345*I61,0))),2)</f>
        <v>0</v>
      </c>
    </row>
    <row r="10" spans="1:16" ht="13" thickBot="1">
      <c r="B10" s="33" t="s">
        <v>186</v>
      </c>
      <c r="C10" s="34" t="s">
        <v>187</v>
      </c>
      <c r="D10" s="33" t="s">
        <v>145</v>
      </c>
      <c r="E10" s="33" t="s">
        <v>177</v>
      </c>
      <c r="F10" s="33" t="s">
        <v>188</v>
      </c>
      <c r="G10" s="35" t="s">
        <v>189</v>
      </c>
      <c r="H10" s="36"/>
      <c r="I10" s="33" t="s">
        <v>190</v>
      </c>
      <c r="O10" s="55" t="s">
        <v>319</v>
      </c>
      <c r="P10" s="59">
        <f>ROUND(IF(H5="Prescott",I61,IF(H5="Split Schools Only",0.372*I61,IF(H5="split all entities",0.343*I61,0))),2)</f>
        <v>0</v>
      </c>
    </row>
    <row r="11" spans="1:16" ht="13" thickBot="1">
      <c r="A11" s="22">
        <v>1</v>
      </c>
      <c r="B11" s="10" t="s">
        <v>193</v>
      </c>
      <c r="C11" s="21">
        <f>IF(B11="Enter Account Title","",VLOOKUP(B11,Choices!$A$3:$C$47,3,FALSE))</f>
        <v>110611</v>
      </c>
      <c r="D11" s="10" t="s">
        <v>133</v>
      </c>
      <c r="E11" s="11">
        <v>39586</v>
      </c>
      <c r="F11" s="12" t="s">
        <v>240</v>
      </c>
      <c r="G11" s="23" t="s">
        <v>241</v>
      </c>
      <c r="H11" s="37"/>
      <c r="I11" s="13">
        <v>12.99</v>
      </c>
      <c r="J11" s="22"/>
      <c r="K11" s="22" t="str">
        <f t="shared" ref="K11:K60" si="0">IF(I11=0,"",IF(C11="","Error",""))</f>
        <v/>
      </c>
      <c r="O11" s="55" t="s">
        <v>320</v>
      </c>
      <c r="P11" s="59">
        <f>ROUND(IF(H5="Pointe Coupee",I61,IF(H5="Split Schools Only",0.254*I61,IF(H5="split all entities",0.234*I61,0))),2)</f>
        <v>73.739999999999995</v>
      </c>
    </row>
    <row r="12" spans="1:16" ht="13" thickBot="1">
      <c r="A12" s="22">
        <v>2</v>
      </c>
      <c r="B12" s="10" t="s">
        <v>192</v>
      </c>
      <c r="C12" s="21">
        <f>IF(B12="Enter Account Title","",VLOOKUP(B12,Choices!$A$3:$C$47,3,FALSE))</f>
        <v>225641</v>
      </c>
      <c r="D12" s="10" t="s">
        <v>133</v>
      </c>
      <c r="E12" s="11">
        <v>39588</v>
      </c>
      <c r="F12" s="12" t="s">
        <v>242</v>
      </c>
      <c r="G12" s="23" t="s">
        <v>243</v>
      </c>
      <c r="H12" s="37"/>
      <c r="I12" s="13">
        <v>25.75</v>
      </c>
      <c r="K12" s="22" t="str">
        <f t="shared" si="0"/>
        <v/>
      </c>
    </row>
    <row r="13" spans="1:16" ht="25" thickBot="1">
      <c r="A13" s="22">
        <v>3</v>
      </c>
      <c r="B13" s="10" t="s">
        <v>295</v>
      </c>
      <c r="C13" s="21">
        <f>IF(B13="Enter Account Title","",VLOOKUP(B13,Choices!$A$3:$C$47,3,FALSE))</f>
        <v>223325</v>
      </c>
      <c r="D13" s="10" t="s">
        <v>133</v>
      </c>
      <c r="E13" s="11">
        <v>39593</v>
      </c>
      <c r="F13" s="12" t="s">
        <v>244</v>
      </c>
      <c r="G13" s="23" t="s">
        <v>245</v>
      </c>
      <c r="H13" s="37"/>
      <c r="I13" s="13">
        <v>35</v>
      </c>
      <c r="K13" s="22" t="str">
        <f t="shared" si="0"/>
        <v/>
      </c>
    </row>
    <row r="14" spans="1:16" ht="13" thickBot="1">
      <c r="A14" s="22">
        <v>4</v>
      </c>
      <c r="B14" s="10" t="s">
        <v>246</v>
      </c>
      <c r="C14" s="21" t="str">
        <f>IF(B14="Enter Account Title","",VLOOKUP(B14,Choices!$A$3:$C$47,3,FALSE))</f>
        <v/>
      </c>
      <c r="D14" s="10" t="s">
        <v>133</v>
      </c>
      <c r="E14" s="27"/>
      <c r="F14" s="12"/>
      <c r="G14" s="23"/>
      <c r="H14" s="37"/>
      <c r="I14" s="13"/>
      <c r="K14" s="22" t="str">
        <f t="shared" si="0"/>
        <v/>
      </c>
    </row>
    <row r="15" spans="1:16" ht="13" thickBot="1">
      <c r="A15" s="22">
        <v>5</v>
      </c>
      <c r="B15" s="10" t="s">
        <v>246</v>
      </c>
      <c r="C15" s="21" t="str">
        <f>IF(B15="Enter Account Title","",VLOOKUP(B15,Choices!$A$3:$C$47,3,FALSE))</f>
        <v/>
      </c>
      <c r="D15" s="10" t="s">
        <v>133</v>
      </c>
      <c r="E15" s="27"/>
      <c r="F15" s="12"/>
      <c r="G15" s="23"/>
      <c r="H15" s="37"/>
      <c r="I15" s="13"/>
      <c r="K15" s="22" t="str">
        <f t="shared" si="0"/>
        <v/>
      </c>
    </row>
    <row r="16" spans="1:16" ht="13" thickBot="1">
      <c r="A16" s="22">
        <v>6</v>
      </c>
      <c r="B16" s="10" t="s">
        <v>246</v>
      </c>
      <c r="C16" s="21" t="str">
        <f>IF(B16="Enter Account Title","",VLOOKUP(B16,Choices!$A$3:$C$47,3,FALSE))</f>
        <v/>
      </c>
      <c r="D16" s="10" t="s">
        <v>133</v>
      </c>
      <c r="E16" s="27"/>
      <c r="F16" s="12"/>
      <c r="G16" s="23"/>
      <c r="H16" s="37"/>
      <c r="I16" s="13"/>
      <c r="K16" s="22" t="str">
        <f t="shared" si="0"/>
        <v/>
      </c>
    </row>
    <row r="17" spans="1:11" ht="13" thickBot="1">
      <c r="A17" s="22">
        <v>7</v>
      </c>
      <c r="B17" s="10" t="s">
        <v>246</v>
      </c>
      <c r="C17" s="21" t="str">
        <f>IF(B17="Enter Account Title","",VLOOKUP(B17,Choices!$A$3:$C$47,3,FALSE))</f>
        <v/>
      </c>
      <c r="D17" s="10" t="s">
        <v>133</v>
      </c>
      <c r="E17" s="27"/>
      <c r="F17" s="12"/>
      <c r="G17" s="23"/>
      <c r="H17" s="37"/>
      <c r="I17" s="13"/>
      <c r="K17" s="22" t="str">
        <f t="shared" si="0"/>
        <v/>
      </c>
    </row>
    <row r="18" spans="1:11" ht="13" thickBot="1">
      <c r="A18" s="22">
        <v>8</v>
      </c>
      <c r="B18" s="10" t="s">
        <v>246</v>
      </c>
      <c r="C18" s="21" t="str">
        <f>IF(B18="Enter Account Title","",VLOOKUP(B18,Choices!$A$3:$C$47,3,FALSE))</f>
        <v/>
      </c>
      <c r="D18" s="10" t="s">
        <v>133</v>
      </c>
      <c r="E18" s="27"/>
      <c r="F18" s="12"/>
      <c r="G18" s="23"/>
      <c r="H18" s="37"/>
      <c r="I18" s="13"/>
      <c r="K18" s="22" t="str">
        <f t="shared" si="0"/>
        <v/>
      </c>
    </row>
    <row r="19" spans="1:11" ht="13" thickBot="1">
      <c r="A19" s="22">
        <v>9</v>
      </c>
      <c r="B19" s="10" t="s">
        <v>246</v>
      </c>
      <c r="C19" s="21" t="str">
        <f>IF(B19="Enter Account Title","",VLOOKUP(B19,Choices!$A$3:$C$47,3,FALSE))</f>
        <v/>
      </c>
      <c r="D19" s="10" t="s">
        <v>133</v>
      </c>
      <c r="E19" s="27"/>
      <c r="F19" s="12"/>
      <c r="G19" s="23"/>
      <c r="H19" s="37"/>
      <c r="I19" s="13"/>
      <c r="K19" s="22" t="str">
        <f t="shared" si="0"/>
        <v/>
      </c>
    </row>
    <row r="20" spans="1:11" ht="13" thickBot="1">
      <c r="A20" s="22">
        <v>10</v>
      </c>
      <c r="B20" s="10" t="s">
        <v>246</v>
      </c>
      <c r="C20" s="21" t="str">
        <f>IF(B20="Enter Account Title","",VLOOKUP(B20,Choices!$A$3:$C$47,3,FALSE))</f>
        <v/>
      </c>
      <c r="D20" s="10" t="s">
        <v>133</v>
      </c>
      <c r="E20" s="27"/>
      <c r="F20" s="12"/>
      <c r="G20" s="23"/>
      <c r="H20" s="37"/>
      <c r="I20" s="13"/>
      <c r="K20" s="22" t="str">
        <f t="shared" si="0"/>
        <v/>
      </c>
    </row>
    <row r="21" spans="1:11" ht="13" thickBot="1">
      <c r="A21" s="22">
        <v>11</v>
      </c>
      <c r="B21" s="10" t="s">
        <v>246</v>
      </c>
      <c r="C21" s="21" t="str">
        <f>IF(B21="Enter Account Title","",VLOOKUP(B21,Choices!$A$3:$C$47,3,FALSE))</f>
        <v/>
      </c>
      <c r="D21" s="10" t="s">
        <v>133</v>
      </c>
      <c r="E21" s="27"/>
      <c r="F21" s="12"/>
      <c r="G21" s="23"/>
      <c r="H21" s="37"/>
      <c r="I21" s="13"/>
      <c r="K21" s="22" t="str">
        <f t="shared" si="0"/>
        <v/>
      </c>
    </row>
    <row r="22" spans="1:11" ht="13" thickBot="1">
      <c r="A22" s="22">
        <v>12</v>
      </c>
      <c r="B22" s="10" t="s">
        <v>246</v>
      </c>
      <c r="C22" s="21" t="str">
        <f>IF(B22="Enter Account Title","",VLOOKUP(B22,Choices!$A$3:$C$47,3,FALSE))</f>
        <v/>
      </c>
      <c r="D22" s="10" t="s">
        <v>133</v>
      </c>
      <c r="E22" s="27"/>
      <c r="F22" s="12"/>
      <c r="G22" s="23"/>
      <c r="H22" s="37"/>
      <c r="I22" s="13"/>
      <c r="K22" s="22" t="str">
        <f t="shared" si="0"/>
        <v/>
      </c>
    </row>
    <row r="23" spans="1:11" ht="13" thickBot="1">
      <c r="A23" s="22">
        <v>13</v>
      </c>
      <c r="B23" s="10" t="s">
        <v>246</v>
      </c>
      <c r="C23" s="21" t="str">
        <f>IF(B23="Enter Account Title","",VLOOKUP(B23,Choices!$A$3:$C$47,3,FALSE))</f>
        <v/>
      </c>
      <c r="D23" s="10" t="s">
        <v>133</v>
      </c>
      <c r="E23" s="27"/>
      <c r="F23" s="12"/>
      <c r="G23" s="23"/>
      <c r="H23" s="37"/>
      <c r="I23" s="13"/>
      <c r="K23" s="22" t="str">
        <f t="shared" si="0"/>
        <v/>
      </c>
    </row>
    <row r="24" spans="1:11" ht="13" thickBot="1">
      <c r="A24" s="22">
        <v>14</v>
      </c>
      <c r="B24" s="10" t="s">
        <v>246</v>
      </c>
      <c r="C24" s="21" t="str">
        <f>IF(B24="Enter Account Title","",VLOOKUP(B24,Choices!$A$3:$C$47,3,FALSE))</f>
        <v/>
      </c>
      <c r="D24" s="10" t="s">
        <v>133</v>
      </c>
      <c r="E24" s="27"/>
      <c r="F24" s="12"/>
      <c r="G24" s="23"/>
      <c r="H24" s="37"/>
      <c r="I24" s="13"/>
      <c r="K24" s="22" t="str">
        <f t="shared" si="0"/>
        <v/>
      </c>
    </row>
    <row r="25" spans="1:11" ht="13" thickBot="1">
      <c r="A25" s="22">
        <v>15</v>
      </c>
      <c r="B25" s="10" t="s">
        <v>246</v>
      </c>
      <c r="C25" s="21" t="str">
        <f>IF(B25="Enter Account Title","",VLOOKUP(B25,Choices!$A$3:$C$47,3,FALSE))</f>
        <v/>
      </c>
      <c r="D25" s="10" t="s">
        <v>133</v>
      </c>
      <c r="E25" s="27"/>
      <c r="F25" s="12"/>
      <c r="G25" s="23"/>
      <c r="H25" s="37"/>
      <c r="I25" s="13"/>
      <c r="K25" s="22" t="str">
        <f t="shared" si="0"/>
        <v/>
      </c>
    </row>
    <row r="26" spans="1:11" ht="13" hidden="1" thickBot="1">
      <c r="A26" s="22">
        <v>16</v>
      </c>
      <c r="B26" s="10" t="s">
        <v>246</v>
      </c>
      <c r="C26" s="21" t="str">
        <f>IF(B26="Enter Account Title","",VLOOKUP(B26,Choices!$A$3:$C$47,3,FALSE))</f>
        <v/>
      </c>
      <c r="D26" s="10" t="s">
        <v>133</v>
      </c>
      <c r="E26" s="27"/>
      <c r="F26" s="12"/>
      <c r="G26" s="23"/>
      <c r="H26" s="37"/>
      <c r="I26" s="13"/>
      <c r="K26" s="22" t="str">
        <f t="shared" si="0"/>
        <v/>
      </c>
    </row>
    <row r="27" spans="1:11" ht="13" hidden="1" thickBot="1">
      <c r="A27" s="22">
        <v>17</v>
      </c>
      <c r="B27" s="10" t="s">
        <v>246</v>
      </c>
      <c r="C27" s="21" t="str">
        <f>IF(B27="Enter Account Title","",VLOOKUP(B27,Choices!$A$3:$C$47,3,FALSE))</f>
        <v/>
      </c>
      <c r="D27" s="10" t="s">
        <v>133</v>
      </c>
      <c r="E27" s="27"/>
      <c r="F27" s="12"/>
      <c r="G27" s="23"/>
      <c r="H27" s="37"/>
      <c r="I27" s="13"/>
      <c r="K27" s="22" t="str">
        <f t="shared" si="0"/>
        <v/>
      </c>
    </row>
    <row r="28" spans="1:11" ht="13" hidden="1" thickBot="1">
      <c r="A28" s="22">
        <v>18</v>
      </c>
      <c r="B28" s="10" t="s">
        <v>246</v>
      </c>
      <c r="C28" s="21" t="str">
        <f>IF(B28="Enter Account Title","",VLOOKUP(B28,Choices!$A$3:$C$47,3,FALSE))</f>
        <v/>
      </c>
      <c r="D28" s="10" t="s">
        <v>133</v>
      </c>
      <c r="E28" s="27"/>
      <c r="F28" s="12"/>
      <c r="G28" s="23"/>
      <c r="H28" s="37"/>
      <c r="I28" s="13"/>
      <c r="K28" s="22" t="str">
        <f t="shared" si="0"/>
        <v/>
      </c>
    </row>
    <row r="29" spans="1:11" ht="13" hidden="1" thickBot="1">
      <c r="A29" s="22">
        <v>19</v>
      </c>
      <c r="B29" s="10" t="s">
        <v>246</v>
      </c>
      <c r="C29" s="21" t="str">
        <f>IF(B29="Enter Account Title","",VLOOKUP(B29,Choices!$A$3:$C$47,3,FALSE))</f>
        <v/>
      </c>
      <c r="D29" s="10" t="s">
        <v>133</v>
      </c>
      <c r="E29" s="27"/>
      <c r="F29" s="12"/>
      <c r="G29" s="23"/>
      <c r="H29" s="37"/>
      <c r="I29" s="13"/>
      <c r="K29" s="22" t="str">
        <f t="shared" si="0"/>
        <v/>
      </c>
    </row>
    <row r="30" spans="1:11" ht="13" hidden="1" thickBot="1">
      <c r="A30" s="22">
        <v>20</v>
      </c>
      <c r="B30" s="10" t="s">
        <v>246</v>
      </c>
      <c r="C30" s="21" t="str">
        <f>IF(B30="Enter Account Title","",VLOOKUP(B30,Choices!$A$3:$C$47,3,FALSE))</f>
        <v/>
      </c>
      <c r="D30" s="10" t="s">
        <v>133</v>
      </c>
      <c r="E30" s="27"/>
      <c r="F30" s="12"/>
      <c r="G30" s="23"/>
      <c r="H30" s="37"/>
      <c r="I30" s="13"/>
      <c r="K30" s="22" t="str">
        <f t="shared" si="0"/>
        <v/>
      </c>
    </row>
    <row r="31" spans="1:11" ht="13" hidden="1" thickBot="1">
      <c r="A31" s="22">
        <v>21</v>
      </c>
      <c r="B31" s="10" t="s">
        <v>246</v>
      </c>
      <c r="C31" s="21" t="str">
        <f>IF(B31="Enter Account Title","",VLOOKUP(B31,Choices!$A$3:$C$47,3,FALSE))</f>
        <v/>
      </c>
      <c r="D31" s="10" t="s">
        <v>133</v>
      </c>
      <c r="E31" s="27"/>
      <c r="F31" s="12"/>
      <c r="G31" s="23"/>
      <c r="H31" s="37"/>
      <c r="I31" s="13"/>
      <c r="K31" s="22" t="str">
        <f t="shared" si="0"/>
        <v/>
      </c>
    </row>
    <row r="32" spans="1:11" ht="13" hidden="1" thickBot="1">
      <c r="A32" s="22">
        <v>22</v>
      </c>
      <c r="B32" s="10" t="s">
        <v>246</v>
      </c>
      <c r="C32" s="21" t="str">
        <f>IF(B32="Enter Account Title","",VLOOKUP(B32,Choices!$A$3:$C$47,3,FALSE))</f>
        <v/>
      </c>
      <c r="D32" s="10" t="s">
        <v>133</v>
      </c>
      <c r="E32" s="27"/>
      <c r="F32" s="12"/>
      <c r="G32" s="23"/>
      <c r="H32" s="37"/>
      <c r="I32" s="13"/>
      <c r="K32" s="22" t="str">
        <f t="shared" si="0"/>
        <v/>
      </c>
    </row>
    <row r="33" spans="1:11" ht="13" hidden="1" thickBot="1">
      <c r="A33" s="22">
        <v>23</v>
      </c>
      <c r="B33" s="10" t="s">
        <v>246</v>
      </c>
      <c r="C33" s="21" t="str">
        <f>IF(B33="Enter Account Title","",VLOOKUP(B33,Choices!$A$3:$C$47,3,FALSE))</f>
        <v/>
      </c>
      <c r="D33" s="10" t="s">
        <v>133</v>
      </c>
      <c r="E33" s="27"/>
      <c r="F33" s="12"/>
      <c r="G33" s="23"/>
      <c r="H33" s="37"/>
      <c r="I33" s="13"/>
      <c r="K33" s="22" t="str">
        <f t="shared" si="0"/>
        <v/>
      </c>
    </row>
    <row r="34" spans="1:11" ht="13" hidden="1" thickBot="1">
      <c r="A34" s="22">
        <v>24</v>
      </c>
      <c r="B34" s="10" t="s">
        <v>246</v>
      </c>
      <c r="C34" s="21" t="str">
        <f>IF(B34="Enter Account Title","",VLOOKUP(B34,Choices!$A$3:$C$47,3,FALSE))</f>
        <v/>
      </c>
      <c r="D34" s="10" t="s">
        <v>133</v>
      </c>
      <c r="E34" s="27"/>
      <c r="F34" s="12"/>
      <c r="G34" s="23"/>
      <c r="H34" s="37"/>
      <c r="I34" s="13"/>
      <c r="K34" s="22" t="str">
        <f t="shared" si="0"/>
        <v/>
      </c>
    </row>
    <row r="35" spans="1:11" ht="13" hidden="1" thickBot="1">
      <c r="A35" s="22">
        <v>25</v>
      </c>
      <c r="B35" s="10" t="s">
        <v>246</v>
      </c>
      <c r="C35" s="21" t="str">
        <f>IF(B35="Enter Account Title","",VLOOKUP(B35,Choices!$A$3:$C$47,3,FALSE))</f>
        <v/>
      </c>
      <c r="D35" s="10" t="s">
        <v>133</v>
      </c>
      <c r="E35" s="27"/>
      <c r="F35" s="12"/>
      <c r="G35" s="23"/>
      <c r="H35" s="37"/>
      <c r="I35" s="13"/>
      <c r="K35" s="22" t="str">
        <f t="shared" si="0"/>
        <v/>
      </c>
    </row>
    <row r="36" spans="1:11" ht="13" hidden="1" thickBot="1">
      <c r="A36" s="22">
        <v>26</v>
      </c>
      <c r="B36" s="10" t="s">
        <v>246</v>
      </c>
      <c r="C36" s="21" t="str">
        <f>IF(B36="Enter Account Title","",VLOOKUP(B36,Choices!$A$3:$C$47,3,FALSE))</f>
        <v/>
      </c>
      <c r="D36" s="10" t="s">
        <v>133</v>
      </c>
      <c r="E36" s="27"/>
      <c r="F36" s="12"/>
      <c r="G36" s="23"/>
      <c r="H36" s="37"/>
      <c r="I36" s="13"/>
      <c r="K36" s="22" t="str">
        <f t="shared" si="0"/>
        <v/>
      </c>
    </row>
    <row r="37" spans="1:11" ht="13" hidden="1" thickBot="1">
      <c r="A37" s="22">
        <v>27</v>
      </c>
      <c r="B37" s="10" t="s">
        <v>246</v>
      </c>
      <c r="C37" s="21" t="str">
        <f>IF(B37="Enter Account Title","",VLOOKUP(B37,Choices!$A$3:$C$47,3,FALSE))</f>
        <v/>
      </c>
      <c r="D37" s="10" t="s">
        <v>133</v>
      </c>
      <c r="E37" s="27"/>
      <c r="F37" s="12"/>
      <c r="G37" s="23"/>
      <c r="H37" s="37"/>
      <c r="I37" s="13"/>
      <c r="K37" s="22" t="str">
        <f t="shared" si="0"/>
        <v/>
      </c>
    </row>
    <row r="38" spans="1:11" ht="13" hidden="1" thickBot="1">
      <c r="A38" s="22">
        <v>28</v>
      </c>
      <c r="B38" s="10" t="s">
        <v>246</v>
      </c>
      <c r="C38" s="21" t="str">
        <f>IF(B38="Enter Account Title","",VLOOKUP(B38,Choices!$A$3:$C$47,3,FALSE))</f>
        <v/>
      </c>
      <c r="D38" s="10" t="s">
        <v>133</v>
      </c>
      <c r="E38" s="27"/>
      <c r="F38" s="12"/>
      <c r="G38" s="23"/>
      <c r="H38" s="37"/>
      <c r="I38" s="13"/>
      <c r="K38" s="22" t="str">
        <f t="shared" si="0"/>
        <v/>
      </c>
    </row>
    <row r="39" spans="1:11" ht="13" hidden="1" thickBot="1">
      <c r="A39" s="22">
        <v>29</v>
      </c>
      <c r="B39" s="10" t="s">
        <v>246</v>
      </c>
      <c r="C39" s="21" t="str">
        <f>IF(B39="Enter Account Title","",VLOOKUP(B39,Choices!$A$3:$C$47,3,FALSE))</f>
        <v/>
      </c>
      <c r="D39" s="10" t="s">
        <v>133</v>
      </c>
      <c r="E39" s="27"/>
      <c r="F39" s="12"/>
      <c r="G39" s="23"/>
      <c r="H39" s="37"/>
      <c r="I39" s="13"/>
      <c r="K39" s="22" t="str">
        <f t="shared" si="0"/>
        <v/>
      </c>
    </row>
    <row r="40" spans="1:11" ht="13" hidden="1" thickBot="1">
      <c r="A40" s="22">
        <v>30</v>
      </c>
      <c r="B40" s="10" t="s">
        <v>246</v>
      </c>
      <c r="C40" s="21" t="str">
        <f>IF(B40="Enter Account Title","",VLOOKUP(B40,Choices!$A$3:$C$47,3,FALSE))</f>
        <v/>
      </c>
      <c r="D40" s="10" t="s">
        <v>133</v>
      </c>
      <c r="E40" s="27"/>
      <c r="F40" s="12"/>
      <c r="G40" s="23"/>
      <c r="H40" s="37"/>
      <c r="I40" s="13"/>
      <c r="K40" s="22" t="str">
        <f t="shared" si="0"/>
        <v/>
      </c>
    </row>
    <row r="41" spans="1:11" ht="13" hidden="1" thickBot="1">
      <c r="A41" s="22">
        <v>31</v>
      </c>
      <c r="B41" s="10" t="s">
        <v>246</v>
      </c>
      <c r="C41" s="21" t="str">
        <f>IF(B41="Enter Account Title","",VLOOKUP(B41,Choices!$A$3:$C$47,3,FALSE))</f>
        <v/>
      </c>
      <c r="D41" s="10" t="s">
        <v>133</v>
      </c>
      <c r="E41" s="27"/>
      <c r="F41" s="12"/>
      <c r="G41" s="23"/>
      <c r="H41" s="37"/>
      <c r="I41" s="13"/>
      <c r="K41" s="22" t="str">
        <f t="shared" si="0"/>
        <v/>
      </c>
    </row>
    <row r="42" spans="1:11" ht="13" hidden="1" thickBot="1">
      <c r="A42" s="22">
        <v>32</v>
      </c>
      <c r="B42" s="10" t="s">
        <v>246</v>
      </c>
      <c r="C42" s="21" t="str">
        <f>IF(B42="Enter Account Title","",VLOOKUP(B42,Choices!$A$3:$C$47,3,FALSE))</f>
        <v/>
      </c>
      <c r="D42" s="10" t="s">
        <v>133</v>
      </c>
      <c r="E42" s="27"/>
      <c r="F42" s="12"/>
      <c r="G42" s="23"/>
      <c r="H42" s="37"/>
      <c r="I42" s="13"/>
      <c r="K42" s="22" t="str">
        <f t="shared" si="0"/>
        <v/>
      </c>
    </row>
    <row r="43" spans="1:11" ht="13" hidden="1" thickBot="1">
      <c r="A43" s="22">
        <v>33</v>
      </c>
      <c r="B43" s="10" t="s">
        <v>246</v>
      </c>
      <c r="C43" s="21" t="str">
        <f>IF(B43="Enter Account Title","",VLOOKUP(B43,Choices!$A$3:$C$47,3,FALSE))</f>
        <v/>
      </c>
      <c r="D43" s="10" t="s">
        <v>133</v>
      </c>
      <c r="E43" s="27"/>
      <c r="F43" s="12"/>
      <c r="G43" s="23"/>
      <c r="H43" s="37"/>
      <c r="I43" s="13"/>
      <c r="K43" s="22" t="str">
        <f t="shared" si="0"/>
        <v/>
      </c>
    </row>
    <row r="44" spans="1:11" ht="13" hidden="1" thickBot="1">
      <c r="A44" s="22">
        <v>34</v>
      </c>
      <c r="B44" s="10" t="s">
        <v>246</v>
      </c>
      <c r="C44" s="21" t="str">
        <f>IF(B44="Enter Account Title","",VLOOKUP(B44,Choices!$A$3:$C$47,3,FALSE))</f>
        <v/>
      </c>
      <c r="D44" s="10" t="s">
        <v>133</v>
      </c>
      <c r="E44" s="27"/>
      <c r="F44" s="12"/>
      <c r="G44" s="23"/>
      <c r="H44" s="37"/>
      <c r="I44" s="13"/>
      <c r="K44" s="22" t="str">
        <f t="shared" si="0"/>
        <v/>
      </c>
    </row>
    <row r="45" spans="1:11" ht="13" hidden="1" thickBot="1">
      <c r="A45" s="22">
        <v>35</v>
      </c>
      <c r="B45" s="10" t="s">
        <v>246</v>
      </c>
      <c r="C45" s="21" t="str">
        <f>IF(B45="Enter Account Title","",VLOOKUP(B45,Choices!$A$3:$C$47,3,FALSE))</f>
        <v/>
      </c>
      <c r="D45" s="10" t="s">
        <v>133</v>
      </c>
      <c r="E45" s="27"/>
      <c r="F45" s="12"/>
      <c r="G45" s="23"/>
      <c r="H45" s="37"/>
      <c r="I45" s="13"/>
      <c r="K45" s="22" t="str">
        <f t="shared" si="0"/>
        <v/>
      </c>
    </row>
    <row r="46" spans="1:11" ht="13" hidden="1" thickBot="1">
      <c r="A46" s="22">
        <v>36</v>
      </c>
      <c r="B46" s="10" t="s">
        <v>246</v>
      </c>
      <c r="C46" s="21" t="str">
        <f>IF(B46="Enter Account Title","",VLOOKUP(B46,Choices!$A$3:$C$47,3,FALSE))</f>
        <v/>
      </c>
      <c r="D46" s="10" t="s">
        <v>133</v>
      </c>
      <c r="E46" s="27"/>
      <c r="F46" s="12"/>
      <c r="G46" s="23"/>
      <c r="H46" s="37"/>
      <c r="I46" s="13"/>
      <c r="K46" s="22" t="str">
        <f t="shared" si="0"/>
        <v/>
      </c>
    </row>
    <row r="47" spans="1:11" ht="13" hidden="1" thickBot="1">
      <c r="A47" s="22">
        <v>37</v>
      </c>
      <c r="B47" s="10" t="s">
        <v>246</v>
      </c>
      <c r="C47" s="21" t="str">
        <f>IF(B47="Enter Account Title","",VLOOKUP(B47,Choices!$A$3:$C$47,3,FALSE))</f>
        <v/>
      </c>
      <c r="D47" s="10" t="s">
        <v>133</v>
      </c>
      <c r="E47" s="27"/>
      <c r="F47" s="12"/>
      <c r="G47" s="23"/>
      <c r="H47" s="37"/>
      <c r="I47" s="13"/>
      <c r="K47" s="22" t="str">
        <f t="shared" si="0"/>
        <v/>
      </c>
    </row>
    <row r="48" spans="1:11" ht="13" hidden="1" thickBot="1">
      <c r="A48" s="22">
        <v>38</v>
      </c>
      <c r="B48" s="10" t="s">
        <v>246</v>
      </c>
      <c r="C48" s="21" t="str">
        <f>IF(B48="Enter Account Title","",VLOOKUP(B48,Choices!$A$3:$C$47,3,FALSE))</f>
        <v/>
      </c>
      <c r="D48" s="10" t="s">
        <v>133</v>
      </c>
      <c r="E48" s="27"/>
      <c r="F48" s="12"/>
      <c r="G48" s="23"/>
      <c r="H48" s="37"/>
      <c r="I48" s="13"/>
      <c r="K48" s="22" t="str">
        <f t="shared" si="0"/>
        <v/>
      </c>
    </row>
    <row r="49" spans="1:11" ht="13" hidden="1" thickBot="1">
      <c r="A49" s="22">
        <v>39</v>
      </c>
      <c r="B49" s="10" t="s">
        <v>246</v>
      </c>
      <c r="C49" s="21" t="str">
        <f>IF(B49="Enter Account Title","",VLOOKUP(B49,Choices!$A$3:$C$47,3,FALSE))</f>
        <v/>
      </c>
      <c r="D49" s="10" t="s">
        <v>133</v>
      </c>
      <c r="E49" s="27"/>
      <c r="F49" s="12"/>
      <c r="G49" s="23"/>
      <c r="H49" s="37"/>
      <c r="I49" s="13"/>
      <c r="K49" s="22" t="str">
        <f t="shared" si="0"/>
        <v/>
      </c>
    </row>
    <row r="50" spans="1:11" ht="13" hidden="1" thickBot="1">
      <c r="A50" s="22">
        <v>40</v>
      </c>
      <c r="B50" s="10" t="s">
        <v>246</v>
      </c>
      <c r="C50" s="21" t="str">
        <f>IF(B50="Enter Account Title","",VLOOKUP(B50,Choices!$A$3:$C$47,3,FALSE))</f>
        <v/>
      </c>
      <c r="D50" s="10" t="s">
        <v>133</v>
      </c>
      <c r="E50" s="27"/>
      <c r="F50" s="12"/>
      <c r="G50" s="23"/>
      <c r="H50" s="37"/>
      <c r="I50" s="13"/>
      <c r="K50" s="22" t="str">
        <f t="shared" si="0"/>
        <v/>
      </c>
    </row>
    <row r="51" spans="1:11" ht="13" hidden="1" thickBot="1">
      <c r="A51" s="22">
        <v>41</v>
      </c>
      <c r="B51" s="10" t="s">
        <v>246</v>
      </c>
      <c r="C51" s="21" t="str">
        <f>IF(B51="Enter Account Title","",VLOOKUP(B51,Choices!$A$3:$C$47,3,FALSE))</f>
        <v/>
      </c>
      <c r="D51" s="10" t="s">
        <v>133</v>
      </c>
      <c r="E51" s="27"/>
      <c r="F51" s="12"/>
      <c r="G51" s="23"/>
      <c r="H51" s="37"/>
      <c r="I51" s="13"/>
      <c r="K51" s="22" t="str">
        <f t="shared" si="0"/>
        <v/>
      </c>
    </row>
    <row r="52" spans="1:11" ht="13" hidden="1" thickBot="1">
      <c r="A52" s="22">
        <v>42</v>
      </c>
      <c r="B52" s="10" t="s">
        <v>246</v>
      </c>
      <c r="C52" s="21" t="str">
        <f>IF(B52="Enter Account Title","",VLOOKUP(B52,Choices!$A$3:$C$47,3,FALSE))</f>
        <v/>
      </c>
      <c r="D52" s="10" t="s">
        <v>133</v>
      </c>
      <c r="E52" s="27"/>
      <c r="F52" s="12"/>
      <c r="G52" s="23"/>
      <c r="H52" s="37"/>
      <c r="I52" s="13"/>
      <c r="K52" s="22" t="str">
        <f t="shared" si="0"/>
        <v/>
      </c>
    </row>
    <row r="53" spans="1:11" ht="13" hidden="1" thickBot="1">
      <c r="A53" s="22">
        <v>43</v>
      </c>
      <c r="B53" s="10" t="s">
        <v>246</v>
      </c>
      <c r="C53" s="21" t="str">
        <f>IF(B53="Enter Account Title","",VLOOKUP(B53,Choices!$A$3:$C$47,3,FALSE))</f>
        <v/>
      </c>
      <c r="D53" s="10" t="s">
        <v>133</v>
      </c>
      <c r="E53" s="27"/>
      <c r="F53" s="12"/>
      <c r="G53" s="23"/>
      <c r="H53" s="37"/>
      <c r="I53" s="13"/>
      <c r="K53" s="22" t="str">
        <f t="shared" si="0"/>
        <v/>
      </c>
    </row>
    <row r="54" spans="1:11" ht="13" hidden="1" thickBot="1">
      <c r="A54" s="22">
        <v>44</v>
      </c>
      <c r="B54" s="10" t="s">
        <v>246</v>
      </c>
      <c r="C54" s="21" t="str">
        <f>IF(B54="Enter Account Title","",VLOOKUP(B54,Choices!$A$3:$C$47,3,FALSE))</f>
        <v/>
      </c>
      <c r="D54" s="10" t="s">
        <v>133</v>
      </c>
      <c r="E54" s="27"/>
      <c r="F54" s="12"/>
      <c r="G54" s="23"/>
      <c r="H54" s="37"/>
      <c r="I54" s="13"/>
      <c r="K54" s="22" t="str">
        <f t="shared" si="0"/>
        <v/>
      </c>
    </row>
    <row r="55" spans="1:11" ht="13" hidden="1" thickBot="1">
      <c r="A55" s="22">
        <v>45</v>
      </c>
      <c r="B55" s="10" t="s">
        <v>246</v>
      </c>
      <c r="C55" s="21" t="str">
        <f>IF(B55="Enter Account Title","",VLOOKUP(B55,Choices!$A$3:$C$47,3,FALSE))</f>
        <v/>
      </c>
      <c r="D55" s="10" t="s">
        <v>133</v>
      </c>
      <c r="E55" s="27"/>
      <c r="F55" s="12"/>
      <c r="G55" s="23"/>
      <c r="H55" s="37"/>
      <c r="I55" s="13"/>
      <c r="K55" s="22" t="str">
        <f t="shared" si="0"/>
        <v/>
      </c>
    </row>
    <row r="56" spans="1:11" ht="13" hidden="1" thickBot="1">
      <c r="A56" s="22">
        <v>46</v>
      </c>
      <c r="B56" s="10" t="s">
        <v>246</v>
      </c>
      <c r="C56" s="21" t="str">
        <f>IF(B56="Enter Account Title","",VLOOKUP(B56,Choices!$A$3:$C$47,3,FALSE))</f>
        <v/>
      </c>
      <c r="D56" s="10" t="s">
        <v>133</v>
      </c>
      <c r="E56" s="27"/>
      <c r="F56" s="12"/>
      <c r="G56" s="23"/>
      <c r="H56" s="37"/>
      <c r="I56" s="13"/>
      <c r="K56" s="22" t="str">
        <f t="shared" si="0"/>
        <v/>
      </c>
    </row>
    <row r="57" spans="1:11" ht="13" hidden="1" thickBot="1">
      <c r="A57" s="22">
        <v>47</v>
      </c>
      <c r="B57" s="10" t="s">
        <v>246</v>
      </c>
      <c r="C57" s="21" t="str">
        <f>IF(B57="Enter Account Title","",VLOOKUP(B57,Choices!$A$3:$C$47,3,FALSE))</f>
        <v/>
      </c>
      <c r="D57" s="10" t="s">
        <v>133</v>
      </c>
      <c r="E57" s="27"/>
      <c r="F57" s="12"/>
      <c r="G57" s="23"/>
      <c r="H57" s="37"/>
      <c r="I57" s="13"/>
      <c r="K57" s="22" t="str">
        <f t="shared" si="0"/>
        <v/>
      </c>
    </row>
    <row r="58" spans="1:11" ht="13" hidden="1" thickBot="1">
      <c r="A58" s="22">
        <v>48</v>
      </c>
      <c r="B58" s="10" t="s">
        <v>246</v>
      </c>
      <c r="C58" s="21" t="str">
        <f>IF(B58="Enter Account Title","",VLOOKUP(B58,Choices!$A$3:$C$47,3,FALSE))</f>
        <v/>
      </c>
      <c r="D58" s="10" t="s">
        <v>133</v>
      </c>
      <c r="E58" s="27"/>
      <c r="F58" s="12"/>
      <c r="G58" s="23"/>
      <c r="H58" s="37"/>
      <c r="I58" s="13"/>
      <c r="K58" s="22" t="str">
        <f t="shared" si="0"/>
        <v/>
      </c>
    </row>
    <row r="59" spans="1:11" ht="13" hidden="1" thickBot="1">
      <c r="A59" s="22">
        <v>49</v>
      </c>
      <c r="B59" s="10" t="s">
        <v>246</v>
      </c>
      <c r="C59" s="21" t="str">
        <f>IF(B59="Enter Account Title","",VLOOKUP(B59,Choices!$A$3:$C$47,3,FALSE))</f>
        <v/>
      </c>
      <c r="D59" s="10" t="s">
        <v>133</v>
      </c>
      <c r="E59" s="27"/>
      <c r="F59" s="12"/>
      <c r="G59" s="23"/>
      <c r="H59" s="37"/>
      <c r="I59" s="13"/>
      <c r="K59" s="22" t="str">
        <f t="shared" si="0"/>
        <v/>
      </c>
    </row>
    <row r="60" spans="1:11" ht="13" hidden="1" thickBot="1">
      <c r="A60" s="22">
        <v>50</v>
      </c>
      <c r="B60" s="10" t="s">
        <v>246</v>
      </c>
      <c r="C60" s="21" t="str">
        <f>IF(B60="Enter Account Title","",VLOOKUP(B60,Choices!$A$3:$C$47,3,FALSE))</f>
        <v/>
      </c>
      <c r="D60" s="10" t="s">
        <v>133</v>
      </c>
      <c r="E60" s="27"/>
      <c r="F60" s="12"/>
      <c r="G60" s="23"/>
      <c r="H60" s="37"/>
      <c r="I60" s="13"/>
      <c r="K60" s="22" t="str">
        <f t="shared" si="0"/>
        <v/>
      </c>
    </row>
    <row r="61" spans="1:11">
      <c r="B61" s="38" t="s">
        <v>115</v>
      </c>
      <c r="C61" s="39"/>
      <c r="D61" s="39"/>
      <c r="E61" s="39"/>
      <c r="F61" s="40"/>
      <c r="G61" s="41"/>
      <c r="H61" s="41"/>
      <c r="I61" s="42">
        <f>SUM(I11:I60)</f>
        <v>73.740000000000009</v>
      </c>
    </row>
    <row r="62" spans="1:11">
      <c r="F62" s="3"/>
      <c r="G62" s="3"/>
      <c r="H62" s="3"/>
      <c r="I62" s="3"/>
    </row>
    <row r="63" spans="1:11">
      <c r="B63" s="43" t="s">
        <v>113</v>
      </c>
      <c r="F63" s="3"/>
      <c r="G63" s="3"/>
      <c r="H63" s="3"/>
      <c r="I63" s="3"/>
    </row>
    <row r="64" spans="1:11">
      <c r="B64" s="43" t="s">
        <v>114</v>
      </c>
      <c r="G64" s="22" t="str">
        <f>IF(COUNTIF(K11:K60,"ERROR")&gt;0,"ERROR - NOT READY TO SEND IN",IF(K3="","OK TO SEND","ERROR - NOT READY TO SEND IN"))</f>
        <v>OK TO SEND</v>
      </c>
    </row>
    <row r="65" spans="1:9">
      <c r="B65" s="43" t="s">
        <v>222</v>
      </c>
      <c r="F65" s="3"/>
      <c r="G65" s="3"/>
      <c r="H65" s="3"/>
      <c r="I65" s="3"/>
    </row>
    <row r="66" spans="1:9" ht="13" thickBot="1">
      <c r="A66" s="44"/>
      <c r="B66" s="44"/>
      <c r="C66" s="44"/>
      <c r="D66" s="44"/>
      <c r="E66" s="44"/>
      <c r="F66" s="14"/>
      <c r="G66" s="14"/>
      <c r="H66" s="14"/>
      <c r="I66" s="14"/>
    </row>
    <row r="67" spans="1:9" ht="13" thickBot="1"/>
    <row r="68" spans="1:9">
      <c r="B68" s="15"/>
      <c r="C68" s="16"/>
      <c r="D68" s="39"/>
      <c r="F68" s="17"/>
      <c r="G68" s="15"/>
      <c r="H68" s="16"/>
    </row>
    <row r="69" spans="1:9" ht="13" thickBot="1">
      <c r="B69" s="18"/>
      <c r="C69" s="19"/>
      <c r="D69" s="39"/>
      <c r="F69" s="20"/>
      <c r="G69" s="18"/>
      <c r="H69" s="19"/>
    </row>
    <row r="70" spans="1:9">
      <c r="B70" s="26" t="s">
        <v>116</v>
      </c>
      <c r="F70" s="45" t="s">
        <v>117</v>
      </c>
      <c r="G70" s="36" t="s">
        <v>118</v>
      </c>
      <c r="H70" s="46"/>
    </row>
    <row r="71" spans="1:9">
      <c r="B71" s="26"/>
      <c r="F71" s="39"/>
      <c r="G71" s="36"/>
      <c r="H71" s="46"/>
    </row>
    <row r="72" spans="1:9">
      <c r="B72" s="3"/>
      <c r="G72" s="3"/>
    </row>
    <row r="73" spans="1:9">
      <c r="B73" s="47" t="s">
        <v>177</v>
      </c>
      <c r="G73" s="47" t="s">
        <v>177</v>
      </c>
    </row>
    <row r="78" spans="1:9">
      <c r="B78" s="31" t="s">
        <v>250</v>
      </c>
    </row>
    <row r="79" spans="1:9">
      <c r="B79" s="22" t="s">
        <v>251</v>
      </c>
    </row>
    <row r="80" spans="1:9">
      <c r="B80" s="22" t="s">
        <v>252</v>
      </c>
    </row>
    <row r="81" spans="1:2">
      <c r="B81" s="22" t="s">
        <v>253</v>
      </c>
    </row>
    <row r="82" spans="1:2">
      <c r="B82" s="22" t="s">
        <v>254</v>
      </c>
    </row>
    <row r="83" spans="1:2">
      <c r="B83" s="22" t="s">
        <v>255</v>
      </c>
    </row>
    <row r="85" spans="1:2">
      <c r="A85" s="22" t="s">
        <v>258</v>
      </c>
    </row>
  </sheetData>
  <phoneticPr fontId="0" type="noConversion"/>
  <conditionalFormatting sqref="K3">
    <cfRule type="cellIs" dxfId="2" priority="1" stopIfTrue="1" operator="notEqual">
      <formula>""</formula>
    </cfRule>
  </conditionalFormatting>
  <conditionalFormatting sqref="G64">
    <cfRule type="cellIs" dxfId="1" priority="2" stopIfTrue="1" operator="equal">
      <formula>"ERROR - NOT READY TO SEND IN"</formula>
    </cfRule>
  </conditionalFormatting>
  <conditionalFormatting sqref="J11 K11:K60">
    <cfRule type="cellIs" dxfId="0" priority="3" stopIfTrue="1" operator="equal">
      <formula>"Error"</formula>
    </cfRule>
  </conditionalFormatting>
  <dataValidations count="5">
    <dataValidation type="list" allowBlank="1" showInputMessage="1" showErrorMessage="1" sqref="H5">
      <formula1>SchoolEntity</formula1>
    </dataValidation>
    <dataValidation type="list" allowBlank="1" showInputMessage="1" showErrorMessage="1" sqref="H3">
      <formula1>Period</formula1>
    </dataValidation>
    <dataValidation type="list" allowBlank="1" showInputMessage="1" showErrorMessage="1" sqref="H7">
      <formula1>Address</formula1>
    </dataValidation>
    <dataValidation type="list" allowBlank="1" showInputMessage="1" showErrorMessage="1" sqref="B11:B60">
      <formula1>SchoolChart</formula1>
    </dataValidation>
    <dataValidation type="list" allowBlank="1" showInputMessage="1" showErrorMessage="1" sqref="D11:D60">
      <formula1>Grants</formula1>
    </dataValidation>
  </dataValidations>
  <hyperlinks>
    <hyperlink ref="C6" r:id="rId1"/>
  </hyperlinks>
  <pageMargins left="0.75" right="0.75" top="1" bottom="1" header="0.5" footer="0.5"/>
  <headerFooter alignWithMargins="0"/>
  <legacyDrawing r:id="rId2"/>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enableFormatConditionsCalculation="0">
    <pageSetUpPr fitToPage="1"/>
  </sheetPr>
  <dimension ref="A1:X64"/>
  <sheetViews>
    <sheetView tabSelected="1" workbookViewId="0">
      <selection activeCell="E5" sqref="E5"/>
    </sheetView>
  </sheetViews>
  <sheetFormatPr baseColWidth="10" defaultColWidth="8.83203125" defaultRowHeight="13"/>
  <cols>
    <col min="1" max="1" width="17.83203125" style="101" customWidth="1"/>
    <col min="2" max="3" width="26.6640625" style="77" customWidth="1"/>
    <col min="4" max="4" width="37.5" style="77" customWidth="1"/>
    <col min="5" max="6" width="17" style="77" customWidth="1"/>
    <col min="7" max="24" width="8.83203125" style="77"/>
    <col min="25" max="16384" width="8.83203125" style="78"/>
  </cols>
  <sheetData>
    <row r="1" spans="1:24" ht="23">
      <c r="A1" s="154" t="s">
        <v>15</v>
      </c>
      <c r="B1" s="155"/>
      <c r="C1" s="155"/>
      <c r="D1" s="155"/>
      <c r="E1" s="155"/>
      <c r="F1" s="156"/>
    </row>
    <row r="2" spans="1:24">
      <c r="A2" s="79"/>
      <c r="B2" s="80"/>
      <c r="C2" s="80"/>
      <c r="D2" s="81"/>
      <c r="E2" s="80"/>
      <c r="F2" s="82"/>
    </row>
    <row r="3" spans="1:24">
      <c r="A3" s="119" t="s">
        <v>84</v>
      </c>
      <c r="B3" s="115"/>
      <c r="C3" s="83" t="s">
        <v>238</v>
      </c>
      <c r="D3" s="143" t="s">
        <v>6</v>
      </c>
      <c r="E3" s="108"/>
      <c r="F3" s="82"/>
    </row>
    <row r="4" spans="1:24">
      <c r="A4" s="119" t="s">
        <v>86</v>
      </c>
      <c r="B4" s="116"/>
      <c r="C4" s="83" t="s">
        <v>87</v>
      </c>
      <c r="D4" s="117" t="s">
        <v>185</v>
      </c>
      <c r="E4" s="80"/>
      <c r="F4" s="82"/>
    </row>
    <row r="5" spans="1:24">
      <c r="A5" s="119" t="s">
        <v>88</v>
      </c>
      <c r="B5" s="116"/>
      <c r="C5" s="83" t="s">
        <v>85</v>
      </c>
      <c r="D5" s="146">
        <v>0.5</v>
      </c>
      <c r="E5" s="109"/>
      <c r="F5" s="82"/>
    </row>
    <row r="6" spans="1:24">
      <c r="A6" s="119" t="s">
        <v>103</v>
      </c>
      <c r="B6" s="103"/>
      <c r="C6" s="83" t="s">
        <v>89</v>
      </c>
      <c r="D6" s="145">
        <f>E53</f>
        <v>0</v>
      </c>
      <c r="E6" s="110"/>
      <c r="F6" s="82"/>
    </row>
    <row r="7" spans="1:24">
      <c r="A7" s="119" t="s">
        <v>106</v>
      </c>
      <c r="B7" s="142"/>
      <c r="C7" s="83" t="s">
        <v>90</v>
      </c>
      <c r="D7" s="118">
        <f>F53</f>
        <v>0</v>
      </c>
      <c r="E7" s="110"/>
      <c r="F7" s="82"/>
    </row>
    <row r="8" spans="1:24">
      <c r="A8" s="105"/>
      <c r="B8" s="80"/>
      <c r="C8" s="80"/>
      <c r="D8" s="104"/>
      <c r="E8" s="80"/>
      <c r="F8" s="82"/>
    </row>
    <row r="9" spans="1:24">
      <c r="A9" s="84" t="s">
        <v>177</v>
      </c>
      <c r="B9" s="85" t="s">
        <v>91</v>
      </c>
      <c r="C9" s="85" t="s">
        <v>92</v>
      </c>
      <c r="D9" s="85" t="s">
        <v>178</v>
      </c>
      <c r="E9" s="85" t="s">
        <v>93</v>
      </c>
      <c r="F9" s="86" t="s">
        <v>94</v>
      </c>
    </row>
    <row r="10" spans="1:24" ht="12">
      <c r="A10" s="126"/>
      <c r="B10" s="120"/>
      <c r="C10" s="120"/>
      <c r="D10" s="120"/>
      <c r="E10" s="127"/>
      <c r="F10" s="128">
        <f>$D$5*E10</f>
        <v>0</v>
      </c>
      <c r="G10" s="88"/>
      <c r="H10" s="88"/>
      <c r="I10" s="88"/>
      <c r="J10" s="88"/>
      <c r="K10" s="88"/>
      <c r="L10" s="88"/>
      <c r="M10" s="88"/>
      <c r="N10" s="88"/>
      <c r="O10" s="88"/>
      <c r="P10" s="88"/>
      <c r="Q10" s="88"/>
      <c r="R10" s="88"/>
      <c r="S10" s="88"/>
      <c r="T10" s="88"/>
      <c r="U10" s="88"/>
      <c r="V10" s="88"/>
      <c r="W10" s="88"/>
      <c r="X10" s="88"/>
    </row>
    <row r="11" spans="1:24" ht="12">
      <c r="A11" s="129"/>
      <c r="B11" s="130"/>
      <c r="C11" s="130"/>
      <c r="D11" s="120"/>
      <c r="E11" s="127"/>
      <c r="F11" s="128">
        <f t="shared" ref="F11:F34" si="0">$D$5*E11</f>
        <v>0</v>
      </c>
      <c r="G11" s="88"/>
      <c r="H11" s="88"/>
      <c r="I11" s="88"/>
      <c r="J11" s="88"/>
      <c r="K11" s="88"/>
      <c r="L11" s="88"/>
      <c r="M11" s="88"/>
      <c r="N11" s="88"/>
      <c r="O11" s="88"/>
      <c r="P11" s="88"/>
      <c r="Q11" s="88"/>
      <c r="R11" s="88"/>
      <c r="S11" s="88"/>
      <c r="T11" s="88"/>
      <c r="U11" s="88"/>
      <c r="V11" s="88"/>
      <c r="W11" s="88"/>
      <c r="X11" s="88"/>
    </row>
    <row r="12" spans="1:24" ht="12">
      <c r="A12" s="131"/>
      <c r="B12" s="132"/>
      <c r="C12" s="132"/>
      <c r="D12" s="120"/>
      <c r="E12" s="127"/>
      <c r="F12" s="128">
        <f t="shared" si="0"/>
        <v>0</v>
      </c>
      <c r="G12" s="88"/>
      <c r="H12" s="88"/>
      <c r="I12" s="88"/>
      <c r="J12" s="88"/>
      <c r="K12" s="88"/>
      <c r="L12" s="88"/>
      <c r="M12" s="88"/>
      <c r="N12" s="88"/>
      <c r="O12" s="88"/>
      <c r="P12" s="88"/>
      <c r="Q12" s="88"/>
      <c r="R12" s="88"/>
      <c r="S12" s="88"/>
      <c r="T12" s="88"/>
      <c r="U12" s="88"/>
      <c r="V12" s="88"/>
      <c r="W12" s="88"/>
      <c r="X12" s="88"/>
    </row>
    <row r="13" spans="1:24" ht="12">
      <c r="A13" s="133"/>
      <c r="B13" s="134"/>
      <c r="C13" s="134"/>
      <c r="D13" s="134"/>
      <c r="E13" s="127"/>
      <c r="F13" s="128">
        <f t="shared" si="0"/>
        <v>0</v>
      </c>
      <c r="G13" s="91"/>
      <c r="H13" s="88"/>
      <c r="I13" s="88"/>
      <c r="J13" s="88"/>
      <c r="K13" s="88"/>
      <c r="L13" s="88"/>
      <c r="M13" s="88"/>
      <c r="N13" s="88"/>
      <c r="O13" s="88"/>
      <c r="P13" s="88"/>
      <c r="Q13" s="88"/>
      <c r="R13" s="88"/>
      <c r="S13" s="88"/>
      <c r="T13" s="88"/>
      <c r="U13" s="88"/>
      <c r="V13" s="88"/>
      <c r="W13" s="88"/>
      <c r="X13" s="88"/>
    </row>
    <row r="14" spans="1:24" ht="12">
      <c r="A14" s="135"/>
      <c r="B14" s="134"/>
      <c r="C14" s="134"/>
      <c r="D14" s="134"/>
      <c r="E14" s="127"/>
      <c r="F14" s="128">
        <f t="shared" si="0"/>
        <v>0</v>
      </c>
      <c r="G14" s="88"/>
      <c r="H14" s="88"/>
      <c r="I14" s="88"/>
      <c r="J14" s="88"/>
      <c r="K14" s="88"/>
      <c r="L14" s="88"/>
      <c r="M14" s="88"/>
      <c r="N14" s="88"/>
      <c r="O14" s="88"/>
      <c r="P14" s="88"/>
      <c r="Q14" s="88"/>
      <c r="R14" s="88"/>
      <c r="S14" s="88"/>
      <c r="T14" s="88"/>
      <c r="U14" s="88"/>
      <c r="V14" s="88"/>
      <c r="W14" s="88"/>
      <c r="X14" s="88"/>
    </row>
    <row r="15" spans="1:24" ht="12">
      <c r="A15" s="133"/>
      <c r="B15" s="134"/>
      <c r="C15" s="134"/>
      <c r="D15" s="134"/>
      <c r="E15" s="127"/>
      <c r="F15" s="128">
        <f t="shared" si="0"/>
        <v>0</v>
      </c>
      <c r="G15" s="88"/>
      <c r="H15" s="88"/>
      <c r="I15" s="88"/>
      <c r="J15" s="88"/>
      <c r="K15" s="88"/>
      <c r="L15" s="88"/>
      <c r="M15" s="88"/>
      <c r="N15" s="88"/>
      <c r="O15" s="88"/>
      <c r="P15" s="88"/>
      <c r="Q15" s="88"/>
      <c r="R15" s="88"/>
      <c r="S15" s="88"/>
      <c r="T15" s="88"/>
      <c r="U15" s="88"/>
      <c r="V15" s="88"/>
      <c r="W15" s="88"/>
      <c r="X15" s="88"/>
    </row>
    <row r="16" spans="1:24" ht="12">
      <c r="A16" s="135"/>
      <c r="B16" s="134"/>
      <c r="C16" s="134"/>
      <c r="D16" s="134"/>
      <c r="E16" s="127"/>
      <c r="F16" s="128">
        <f t="shared" si="0"/>
        <v>0</v>
      </c>
      <c r="G16" s="88"/>
      <c r="H16" s="88"/>
      <c r="I16" s="88"/>
      <c r="J16" s="88"/>
      <c r="K16" s="88"/>
      <c r="L16" s="88"/>
      <c r="M16" s="88"/>
      <c r="N16" s="88"/>
      <c r="O16" s="88"/>
      <c r="P16" s="88"/>
      <c r="Q16" s="88"/>
      <c r="R16" s="88"/>
      <c r="S16" s="88"/>
      <c r="T16" s="88"/>
      <c r="U16" s="88"/>
      <c r="V16" s="88"/>
      <c r="W16" s="88"/>
      <c r="X16" s="88"/>
    </row>
    <row r="17" spans="1:24" ht="12">
      <c r="A17" s="133"/>
      <c r="B17" s="134"/>
      <c r="C17" s="134"/>
      <c r="D17" s="134"/>
      <c r="E17" s="127"/>
      <c r="F17" s="128">
        <f t="shared" si="0"/>
        <v>0</v>
      </c>
      <c r="G17" s="88"/>
      <c r="H17" s="88"/>
      <c r="I17" s="88"/>
      <c r="J17" s="88"/>
      <c r="K17" s="88"/>
      <c r="L17" s="88"/>
      <c r="M17" s="88"/>
      <c r="N17" s="88"/>
      <c r="O17" s="88"/>
      <c r="P17" s="88"/>
      <c r="Q17" s="88"/>
      <c r="R17" s="88"/>
      <c r="S17" s="88"/>
      <c r="T17" s="88"/>
      <c r="U17" s="88"/>
      <c r="V17" s="88"/>
      <c r="W17" s="88"/>
      <c r="X17" s="88"/>
    </row>
    <row r="18" spans="1:24" ht="12">
      <c r="A18" s="135"/>
      <c r="B18" s="134"/>
      <c r="C18" s="134"/>
      <c r="D18" s="134"/>
      <c r="E18" s="127"/>
      <c r="F18" s="128">
        <f t="shared" si="0"/>
        <v>0</v>
      </c>
      <c r="G18" s="88"/>
      <c r="H18" s="88"/>
      <c r="I18" s="88"/>
      <c r="J18" s="88"/>
      <c r="K18" s="88"/>
      <c r="L18" s="88"/>
      <c r="M18" s="88"/>
      <c r="N18" s="88"/>
      <c r="O18" s="88"/>
      <c r="P18" s="88"/>
      <c r="Q18" s="88"/>
      <c r="R18" s="88"/>
      <c r="S18" s="88"/>
      <c r="T18" s="88"/>
      <c r="U18" s="88"/>
      <c r="V18" s="88"/>
      <c r="W18" s="88"/>
      <c r="X18" s="88"/>
    </row>
    <row r="19" spans="1:24" ht="12">
      <c r="A19" s="133"/>
      <c r="B19" s="134"/>
      <c r="C19" s="134"/>
      <c r="D19" s="134"/>
      <c r="E19" s="127"/>
      <c r="F19" s="128">
        <f t="shared" si="0"/>
        <v>0</v>
      </c>
      <c r="G19" s="88"/>
      <c r="H19" s="88"/>
      <c r="I19" s="88"/>
      <c r="J19" s="88"/>
      <c r="K19" s="88"/>
      <c r="L19" s="88"/>
      <c r="M19" s="88"/>
      <c r="N19" s="88"/>
      <c r="O19" s="88"/>
      <c r="P19" s="88"/>
      <c r="Q19" s="88"/>
      <c r="R19" s="88"/>
      <c r="S19" s="88"/>
      <c r="T19" s="88"/>
      <c r="U19" s="88"/>
      <c r="V19" s="88"/>
      <c r="W19" s="88"/>
      <c r="X19" s="88"/>
    </row>
    <row r="20" spans="1:24" ht="12">
      <c r="A20" s="135"/>
      <c r="B20" s="134"/>
      <c r="C20" s="134"/>
      <c r="D20" s="134"/>
      <c r="E20" s="127"/>
      <c r="F20" s="128">
        <f t="shared" si="0"/>
        <v>0</v>
      </c>
      <c r="G20" s="88"/>
      <c r="H20" s="88"/>
      <c r="I20" s="88"/>
      <c r="J20" s="88"/>
      <c r="K20" s="88"/>
      <c r="L20" s="88"/>
      <c r="M20" s="88"/>
      <c r="N20" s="88"/>
      <c r="O20" s="88"/>
      <c r="P20" s="88"/>
      <c r="Q20" s="88"/>
      <c r="R20" s="88"/>
      <c r="S20" s="88"/>
      <c r="T20" s="88"/>
      <c r="U20" s="88"/>
      <c r="V20" s="88"/>
      <c r="W20" s="88"/>
      <c r="X20" s="88"/>
    </row>
    <row r="21" spans="1:24" ht="12">
      <c r="A21" s="133"/>
      <c r="B21" s="134"/>
      <c r="C21" s="134"/>
      <c r="D21" s="134"/>
      <c r="E21" s="127"/>
      <c r="F21" s="128">
        <f t="shared" si="0"/>
        <v>0</v>
      </c>
      <c r="G21" s="88"/>
      <c r="H21" s="88"/>
      <c r="I21" s="88"/>
      <c r="J21" s="88"/>
      <c r="K21" s="88"/>
      <c r="L21" s="88"/>
      <c r="M21" s="88"/>
      <c r="N21" s="88"/>
      <c r="O21" s="88"/>
      <c r="P21" s="88"/>
      <c r="Q21" s="88"/>
      <c r="R21" s="88"/>
      <c r="S21" s="88"/>
      <c r="T21" s="88"/>
      <c r="U21" s="88"/>
      <c r="V21" s="88"/>
      <c r="W21" s="88"/>
      <c r="X21" s="88"/>
    </row>
    <row r="22" spans="1:24" ht="12">
      <c r="A22" s="135"/>
      <c r="B22" s="134"/>
      <c r="C22" s="134"/>
      <c r="D22" s="134"/>
      <c r="E22" s="127"/>
      <c r="F22" s="128">
        <f t="shared" si="0"/>
        <v>0</v>
      </c>
      <c r="G22" s="88"/>
      <c r="H22" s="88"/>
      <c r="I22" s="88"/>
      <c r="J22" s="88"/>
      <c r="K22" s="88"/>
      <c r="L22" s="88"/>
      <c r="M22" s="88"/>
      <c r="N22" s="88"/>
      <c r="O22" s="88"/>
      <c r="P22" s="88"/>
      <c r="Q22" s="88"/>
      <c r="R22" s="88"/>
      <c r="S22" s="88"/>
      <c r="T22" s="88"/>
      <c r="U22" s="88"/>
      <c r="V22" s="88"/>
      <c r="W22" s="88"/>
      <c r="X22" s="88"/>
    </row>
    <row r="23" spans="1:24" ht="12">
      <c r="A23" s="133"/>
      <c r="B23" s="134"/>
      <c r="C23" s="134"/>
      <c r="D23" s="134"/>
      <c r="E23" s="127"/>
      <c r="F23" s="128">
        <f t="shared" si="0"/>
        <v>0</v>
      </c>
      <c r="G23" s="88"/>
      <c r="H23" s="88"/>
      <c r="I23" s="88"/>
      <c r="J23" s="88"/>
      <c r="K23" s="88"/>
      <c r="L23" s="88"/>
      <c r="M23" s="88"/>
      <c r="N23" s="88"/>
      <c r="O23" s="88"/>
      <c r="P23" s="88"/>
      <c r="Q23" s="88"/>
      <c r="R23" s="88"/>
      <c r="S23" s="88"/>
      <c r="T23" s="88"/>
      <c r="U23" s="88"/>
      <c r="V23" s="88"/>
      <c r="W23" s="88"/>
      <c r="X23" s="88"/>
    </row>
    <row r="24" spans="1:24" ht="12">
      <c r="A24" s="135"/>
      <c r="B24" s="134"/>
      <c r="C24" s="134"/>
      <c r="D24" s="134"/>
      <c r="E24" s="127"/>
      <c r="F24" s="128">
        <f t="shared" si="0"/>
        <v>0</v>
      </c>
      <c r="G24" s="88"/>
      <c r="H24" s="88"/>
      <c r="I24" s="88"/>
      <c r="J24" s="88"/>
      <c r="K24" s="88"/>
      <c r="L24" s="88"/>
      <c r="M24" s="88"/>
      <c r="N24" s="88"/>
      <c r="O24" s="88"/>
      <c r="P24" s="88"/>
      <c r="Q24" s="88"/>
      <c r="R24" s="88"/>
      <c r="S24" s="88"/>
      <c r="T24" s="88"/>
      <c r="U24" s="88"/>
      <c r="V24" s="88"/>
      <c r="W24" s="88"/>
      <c r="X24" s="88"/>
    </row>
    <row r="25" spans="1:24" ht="12">
      <c r="A25" s="133"/>
      <c r="B25" s="134"/>
      <c r="C25" s="134"/>
      <c r="D25" s="134"/>
      <c r="E25" s="127"/>
      <c r="F25" s="128">
        <f t="shared" si="0"/>
        <v>0</v>
      </c>
      <c r="G25" s="88"/>
      <c r="H25" s="88"/>
      <c r="I25" s="88"/>
      <c r="J25" s="88"/>
      <c r="K25" s="88"/>
      <c r="L25" s="88"/>
      <c r="M25" s="88"/>
      <c r="N25" s="88"/>
      <c r="O25" s="88"/>
      <c r="P25" s="88"/>
      <c r="Q25" s="88"/>
      <c r="R25" s="88"/>
      <c r="S25" s="88"/>
      <c r="T25" s="88"/>
      <c r="U25" s="88"/>
      <c r="V25" s="88"/>
      <c r="W25" s="88"/>
      <c r="X25" s="88"/>
    </row>
    <row r="26" spans="1:24" ht="12">
      <c r="A26" s="135"/>
      <c r="B26" s="134"/>
      <c r="C26" s="134"/>
      <c r="D26" s="134"/>
      <c r="E26" s="127"/>
      <c r="F26" s="128">
        <f t="shared" si="0"/>
        <v>0</v>
      </c>
      <c r="G26" s="88"/>
      <c r="H26" s="88"/>
      <c r="I26" s="88"/>
      <c r="J26" s="88"/>
      <c r="K26" s="88"/>
      <c r="L26" s="88"/>
      <c r="M26" s="88"/>
      <c r="N26" s="88"/>
      <c r="O26" s="88"/>
      <c r="P26" s="88"/>
      <c r="Q26" s="88"/>
      <c r="R26" s="88"/>
      <c r="S26" s="88"/>
      <c r="T26" s="88"/>
      <c r="U26" s="88"/>
      <c r="V26" s="88"/>
      <c r="W26" s="88"/>
      <c r="X26" s="88"/>
    </row>
    <row r="27" spans="1:24" ht="12">
      <c r="A27" s="133"/>
      <c r="B27" s="134"/>
      <c r="C27" s="134"/>
      <c r="D27" s="134"/>
      <c r="E27" s="127"/>
      <c r="F27" s="128">
        <f t="shared" si="0"/>
        <v>0</v>
      </c>
      <c r="G27" s="88"/>
      <c r="H27" s="88"/>
      <c r="I27" s="88"/>
      <c r="J27" s="88"/>
      <c r="K27" s="88"/>
      <c r="L27" s="88"/>
      <c r="M27" s="88"/>
      <c r="N27" s="88"/>
      <c r="O27" s="88"/>
      <c r="P27" s="88"/>
      <c r="Q27" s="88"/>
      <c r="R27" s="88"/>
      <c r="S27" s="88"/>
      <c r="T27" s="88"/>
      <c r="U27" s="88"/>
      <c r="V27" s="88"/>
      <c r="W27" s="88"/>
      <c r="X27" s="88"/>
    </row>
    <row r="28" spans="1:24" ht="12">
      <c r="A28" s="135"/>
      <c r="B28" s="134"/>
      <c r="C28" s="134"/>
      <c r="D28" s="134"/>
      <c r="E28" s="127"/>
      <c r="F28" s="128">
        <f t="shared" si="0"/>
        <v>0</v>
      </c>
      <c r="G28" s="88"/>
      <c r="H28" s="88"/>
      <c r="I28" s="88"/>
      <c r="J28" s="88"/>
      <c r="K28" s="88"/>
      <c r="L28" s="88"/>
      <c r="M28" s="88"/>
      <c r="N28" s="88"/>
      <c r="O28" s="88"/>
      <c r="P28" s="88"/>
      <c r="Q28" s="88"/>
      <c r="R28" s="88"/>
      <c r="S28" s="88"/>
      <c r="T28" s="88"/>
      <c r="U28" s="88"/>
      <c r="V28" s="88"/>
      <c r="W28" s="88"/>
      <c r="X28" s="88"/>
    </row>
    <row r="29" spans="1:24" ht="12">
      <c r="A29" s="133"/>
      <c r="B29" s="134"/>
      <c r="C29" s="134"/>
      <c r="D29" s="134"/>
      <c r="E29" s="127"/>
      <c r="F29" s="128">
        <f t="shared" si="0"/>
        <v>0</v>
      </c>
      <c r="G29" s="88"/>
      <c r="H29" s="88"/>
      <c r="I29" s="88"/>
      <c r="J29" s="88"/>
      <c r="K29" s="88"/>
      <c r="L29" s="88"/>
      <c r="M29" s="88"/>
      <c r="N29" s="88"/>
      <c r="O29" s="88"/>
      <c r="P29" s="88"/>
      <c r="Q29" s="88"/>
      <c r="R29" s="88"/>
      <c r="S29" s="88"/>
      <c r="T29" s="88"/>
      <c r="U29" s="88"/>
      <c r="V29" s="88"/>
      <c r="W29" s="88"/>
      <c r="X29" s="88"/>
    </row>
    <row r="30" spans="1:24" ht="12">
      <c r="A30" s="135"/>
      <c r="B30" s="134"/>
      <c r="C30" s="134"/>
      <c r="D30" s="134"/>
      <c r="E30" s="127"/>
      <c r="F30" s="128">
        <f t="shared" si="0"/>
        <v>0</v>
      </c>
      <c r="G30" s="88"/>
      <c r="H30" s="88"/>
      <c r="I30" s="88"/>
      <c r="J30" s="88"/>
      <c r="K30" s="88"/>
      <c r="L30" s="88"/>
      <c r="M30" s="88"/>
      <c r="N30" s="88"/>
      <c r="O30" s="88"/>
      <c r="P30" s="88"/>
      <c r="Q30" s="88"/>
      <c r="R30" s="88"/>
      <c r="S30" s="88"/>
      <c r="T30" s="88"/>
      <c r="U30" s="88"/>
      <c r="V30" s="88"/>
      <c r="W30" s="88"/>
      <c r="X30" s="88"/>
    </row>
    <row r="31" spans="1:24" ht="12">
      <c r="A31" s="133"/>
      <c r="B31" s="134"/>
      <c r="C31" s="134"/>
      <c r="D31" s="134"/>
      <c r="E31" s="127"/>
      <c r="F31" s="128">
        <f t="shared" si="0"/>
        <v>0</v>
      </c>
      <c r="G31" s="88"/>
      <c r="H31" s="88"/>
      <c r="I31" s="88"/>
      <c r="J31" s="88"/>
      <c r="K31" s="88"/>
      <c r="L31" s="88"/>
      <c r="M31" s="88"/>
      <c r="N31" s="88"/>
      <c r="O31" s="88"/>
      <c r="P31" s="88"/>
      <c r="Q31" s="88"/>
      <c r="R31" s="88"/>
      <c r="S31" s="88"/>
      <c r="T31" s="88"/>
      <c r="U31" s="88"/>
      <c r="V31" s="88"/>
      <c r="W31" s="88"/>
      <c r="X31" s="88"/>
    </row>
    <row r="32" spans="1:24" ht="12">
      <c r="A32" s="133"/>
      <c r="B32" s="134"/>
      <c r="C32" s="134"/>
      <c r="D32" s="134"/>
      <c r="E32" s="127"/>
      <c r="F32" s="128">
        <f t="shared" si="0"/>
        <v>0</v>
      </c>
      <c r="G32" s="88"/>
      <c r="H32" s="88"/>
      <c r="I32" s="88"/>
      <c r="J32" s="88"/>
      <c r="K32" s="88"/>
      <c r="L32" s="88"/>
      <c r="M32" s="88"/>
      <c r="N32" s="88"/>
      <c r="O32" s="88"/>
      <c r="P32" s="88"/>
      <c r="Q32" s="88"/>
      <c r="R32" s="88"/>
      <c r="S32" s="88"/>
      <c r="T32" s="88"/>
      <c r="U32" s="88"/>
      <c r="V32" s="88"/>
      <c r="W32" s="88"/>
      <c r="X32" s="88"/>
    </row>
    <row r="33" spans="1:24" ht="12">
      <c r="A33" s="135"/>
      <c r="B33" s="134"/>
      <c r="C33" s="134"/>
      <c r="D33" s="134"/>
      <c r="E33" s="127"/>
      <c r="F33" s="128">
        <f t="shared" si="0"/>
        <v>0</v>
      </c>
      <c r="G33" s="88"/>
      <c r="H33" s="88"/>
      <c r="I33" s="88"/>
      <c r="J33" s="88"/>
      <c r="K33" s="88"/>
      <c r="L33" s="88"/>
      <c r="M33" s="88"/>
      <c r="N33" s="88"/>
      <c r="O33" s="88"/>
      <c r="P33" s="88"/>
      <c r="Q33" s="88"/>
      <c r="R33" s="88"/>
      <c r="S33" s="88"/>
      <c r="T33" s="88"/>
      <c r="U33" s="88"/>
      <c r="V33" s="88"/>
      <c r="W33" s="88"/>
      <c r="X33" s="88"/>
    </row>
    <row r="34" spans="1:24" ht="12">
      <c r="A34" s="133"/>
      <c r="B34" s="134"/>
      <c r="C34" s="134"/>
      <c r="D34" s="134"/>
      <c r="E34" s="127"/>
      <c r="F34" s="128">
        <f t="shared" si="0"/>
        <v>0</v>
      </c>
      <c r="G34" s="88"/>
      <c r="H34" s="88"/>
      <c r="I34" s="88"/>
      <c r="J34" s="88"/>
      <c r="K34" s="88"/>
      <c r="L34" s="88"/>
      <c r="M34" s="88"/>
      <c r="N34" s="88"/>
      <c r="O34" s="88"/>
      <c r="P34" s="88"/>
      <c r="Q34" s="88"/>
      <c r="R34" s="88"/>
      <c r="S34" s="88"/>
      <c r="T34" s="88"/>
      <c r="U34" s="88"/>
      <c r="V34" s="88"/>
      <c r="W34" s="88"/>
      <c r="X34" s="88"/>
    </row>
    <row r="35" spans="1:24" ht="12" hidden="1">
      <c r="A35" s="92"/>
      <c r="B35" s="90"/>
      <c r="C35" s="90"/>
      <c r="D35" s="90"/>
      <c r="E35" s="124"/>
      <c r="F35" s="87" t="e">
        <f t="shared" ref="F35:F52" si="1">E35*$D$3</f>
        <v>#VALUE!</v>
      </c>
      <c r="G35" s="88"/>
      <c r="H35" s="88"/>
      <c r="I35" s="88"/>
      <c r="J35" s="88"/>
      <c r="K35" s="88"/>
      <c r="L35" s="88"/>
      <c r="M35" s="88"/>
      <c r="N35" s="88"/>
      <c r="O35" s="88"/>
      <c r="P35" s="88"/>
      <c r="Q35" s="88"/>
      <c r="R35" s="88"/>
      <c r="S35" s="88"/>
      <c r="T35" s="88"/>
      <c r="U35" s="88"/>
      <c r="V35" s="88"/>
      <c r="W35" s="88"/>
      <c r="X35" s="88"/>
    </row>
    <row r="36" spans="1:24" ht="12" hidden="1">
      <c r="A36" s="89"/>
      <c r="B36" s="90"/>
      <c r="C36" s="90"/>
      <c r="D36" s="90"/>
      <c r="E36" s="124"/>
      <c r="F36" s="87" t="e">
        <f t="shared" si="1"/>
        <v>#VALUE!</v>
      </c>
      <c r="G36" s="91"/>
      <c r="H36" s="88"/>
      <c r="I36" s="88"/>
      <c r="J36" s="88"/>
      <c r="K36" s="88"/>
      <c r="L36" s="88"/>
      <c r="M36" s="88"/>
      <c r="N36" s="88"/>
      <c r="O36" s="88"/>
      <c r="P36" s="88"/>
      <c r="Q36" s="88"/>
      <c r="R36" s="88"/>
      <c r="S36" s="88"/>
      <c r="T36" s="88"/>
      <c r="U36" s="88"/>
      <c r="V36" s="88"/>
      <c r="W36" s="88"/>
      <c r="X36" s="88"/>
    </row>
    <row r="37" spans="1:24" ht="12" hidden="1">
      <c r="A37" s="92"/>
      <c r="B37" s="90"/>
      <c r="C37" s="90"/>
      <c r="D37" s="90"/>
      <c r="E37" s="124"/>
      <c r="F37" s="87" t="e">
        <f t="shared" si="1"/>
        <v>#VALUE!</v>
      </c>
      <c r="G37" s="88"/>
      <c r="H37" s="88"/>
      <c r="I37" s="88"/>
      <c r="J37" s="88"/>
      <c r="K37" s="88"/>
      <c r="L37" s="88"/>
      <c r="M37" s="88"/>
      <c r="N37" s="88"/>
      <c r="O37" s="88"/>
      <c r="P37" s="88"/>
      <c r="Q37" s="88"/>
      <c r="R37" s="88"/>
      <c r="S37" s="88"/>
      <c r="T37" s="88"/>
      <c r="U37" s="88"/>
      <c r="V37" s="88"/>
      <c r="W37" s="88"/>
      <c r="X37" s="88"/>
    </row>
    <row r="38" spans="1:24" ht="12" hidden="1">
      <c r="A38" s="89"/>
      <c r="B38" s="90"/>
      <c r="C38" s="90"/>
      <c r="D38" s="90"/>
      <c r="E38" s="124"/>
      <c r="F38" s="87" t="e">
        <f t="shared" si="1"/>
        <v>#VALUE!</v>
      </c>
      <c r="G38" s="93"/>
      <c r="H38" s="88"/>
      <c r="I38" s="88"/>
      <c r="J38" s="88"/>
      <c r="K38" s="88"/>
      <c r="L38" s="88"/>
      <c r="M38" s="88"/>
      <c r="N38" s="88"/>
      <c r="O38" s="88"/>
      <c r="P38" s="88"/>
      <c r="Q38" s="88"/>
      <c r="R38" s="88"/>
      <c r="S38" s="88"/>
      <c r="T38" s="88"/>
      <c r="U38" s="88"/>
      <c r="V38" s="88"/>
      <c r="W38" s="88"/>
      <c r="X38" s="88"/>
    </row>
    <row r="39" spans="1:24" ht="12" hidden="1">
      <c r="A39" s="92"/>
      <c r="B39" s="90"/>
      <c r="C39" s="90"/>
      <c r="D39" s="90"/>
      <c r="E39" s="124"/>
      <c r="F39" s="87" t="e">
        <f t="shared" si="1"/>
        <v>#VALUE!</v>
      </c>
      <c r="G39" s="88"/>
      <c r="H39" s="88"/>
      <c r="I39" s="88"/>
      <c r="J39" s="88"/>
      <c r="K39" s="88"/>
      <c r="L39" s="88"/>
      <c r="M39" s="88"/>
      <c r="N39" s="88"/>
      <c r="O39" s="88"/>
      <c r="P39" s="88"/>
      <c r="Q39" s="88"/>
      <c r="R39" s="88"/>
      <c r="S39" s="88"/>
      <c r="T39" s="88"/>
      <c r="U39" s="88"/>
      <c r="V39" s="88"/>
      <c r="W39" s="88"/>
      <c r="X39" s="88"/>
    </row>
    <row r="40" spans="1:24" ht="12" hidden="1">
      <c r="A40" s="89"/>
      <c r="B40" s="90"/>
      <c r="C40" s="90"/>
      <c r="D40" s="90"/>
      <c r="E40" s="124"/>
      <c r="F40" s="87" t="e">
        <f t="shared" si="1"/>
        <v>#VALUE!</v>
      </c>
      <c r="G40" s="88"/>
      <c r="H40" s="88"/>
      <c r="I40" s="88"/>
      <c r="J40" s="88"/>
      <c r="K40" s="88"/>
      <c r="L40" s="88"/>
      <c r="M40" s="88"/>
      <c r="N40" s="88"/>
      <c r="O40" s="88"/>
      <c r="P40" s="88"/>
      <c r="Q40" s="88"/>
      <c r="R40" s="88"/>
      <c r="S40" s="88"/>
      <c r="T40" s="88"/>
      <c r="U40" s="88"/>
      <c r="V40" s="88"/>
      <c r="W40" s="88"/>
      <c r="X40" s="88"/>
    </row>
    <row r="41" spans="1:24" ht="12" hidden="1">
      <c r="A41" s="92"/>
      <c r="B41" s="90"/>
      <c r="C41" s="90"/>
      <c r="D41" s="90"/>
      <c r="E41" s="124"/>
      <c r="F41" s="87" t="e">
        <f t="shared" si="1"/>
        <v>#VALUE!</v>
      </c>
      <c r="G41" s="88"/>
      <c r="H41" s="88"/>
      <c r="I41" s="88"/>
      <c r="J41" s="88"/>
      <c r="K41" s="88"/>
      <c r="L41" s="88"/>
      <c r="M41" s="88"/>
      <c r="N41" s="88"/>
      <c r="O41" s="88"/>
      <c r="P41" s="88"/>
      <c r="Q41" s="88"/>
      <c r="R41" s="88"/>
      <c r="S41" s="88"/>
      <c r="T41" s="88"/>
      <c r="U41" s="88"/>
      <c r="V41" s="88"/>
      <c r="W41" s="88"/>
      <c r="X41" s="88"/>
    </row>
    <row r="42" spans="1:24" ht="12" hidden="1">
      <c r="A42" s="89"/>
      <c r="B42" s="90"/>
      <c r="C42" s="90"/>
      <c r="D42" s="90"/>
      <c r="E42" s="124"/>
      <c r="F42" s="87" t="e">
        <f t="shared" si="1"/>
        <v>#VALUE!</v>
      </c>
      <c r="G42" s="88"/>
      <c r="H42" s="88"/>
      <c r="I42" s="88"/>
      <c r="J42" s="88"/>
      <c r="K42" s="88"/>
      <c r="L42" s="88"/>
      <c r="M42" s="88"/>
      <c r="N42" s="88"/>
      <c r="O42" s="88"/>
      <c r="P42" s="88"/>
      <c r="Q42" s="88"/>
      <c r="R42" s="88"/>
      <c r="S42" s="88"/>
      <c r="T42" s="88"/>
      <c r="U42" s="88"/>
      <c r="V42" s="88"/>
      <c r="W42" s="88"/>
      <c r="X42" s="88"/>
    </row>
    <row r="43" spans="1:24" ht="12" hidden="1">
      <c r="A43" s="92"/>
      <c r="B43" s="90"/>
      <c r="C43" s="90"/>
      <c r="D43" s="90"/>
      <c r="E43" s="124"/>
      <c r="F43" s="87" t="e">
        <f t="shared" si="1"/>
        <v>#VALUE!</v>
      </c>
      <c r="G43" s="88"/>
      <c r="H43" s="88"/>
      <c r="I43" s="88"/>
      <c r="J43" s="88"/>
      <c r="K43" s="88"/>
      <c r="L43" s="88"/>
      <c r="M43" s="88"/>
      <c r="N43" s="88"/>
      <c r="O43" s="88"/>
      <c r="P43" s="88"/>
      <c r="Q43" s="88"/>
      <c r="R43" s="88"/>
      <c r="S43" s="88"/>
      <c r="T43" s="88"/>
      <c r="U43" s="88"/>
      <c r="V43" s="88"/>
      <c r="W43" s="88"/>
      <c r="X43" s="88"/>
    </row>
    <row r="44" spans="1:24" ht="12" hidden="1">
      <c r="A44" s="89"/>
      <c r="B44" s="90"/>
      <c r="C44" s="90"/>
      <c r="D44" s="90"/>
      <c r="E44" s="124"/>
      <c r="F44" s="87" t="e">
        <f t="shared" si="1"/>
        <v>#VALUE!</v>
      </c>
      <c r="G44" s="88"/>
      <c r="H44" s="88"/>
      <c r="I44" s="88"/>
      <c r="J44" s="88"/>
      <c r="K44" s="88"/>
      <c r="L44" s="88"/>
      <c r="M44" s="88"/>
      <c r="N44" s="88"/>
      <c r="O44" s="88"/>
      <c r="P44" s="88"/>
      <c r="Q44" s="88"/>
      <c r="R44" s="88"/>
      <c r="S44" s="88"/>
      <c r="T44" s="88"/>
      <c r="U44" s="88"/>
      <c r="V44" s="88"/>
      <c r="W44" s="88"/>
      <c r="X44" s="88"/>
    </row>
    <row r="45" spans="1:24" ht="12" hidden="1">
      <c r="A45" s="92"/>
      <c r="B45" s="90"/>
      <c r="C45" s="90"/>
      <c r="D45" s="90"/>
      <c r="E45" s="124"/>
      <c r="F45" s="87" t="e">
        <f t="shared" si="1"/>
        <v>#VALUE!</v>
      </c>
      <c r="G45" s="88"/>
      <c r="H45" s="88"/>
      <c r="I45" s="88"/>
      <c r="J45" s="88"/>
      <c r="K45" s="88"/>
      <c r="L45" s="88"/>
      <c r="M45" s="88"/>
      <c r="N45" s="88"/>
      <c r="O45" s="88"/>
      <c r="P45" s="88"/>
      <c r="Q45" s="88"/>
      <c r="R45" s="88"/>
      <c r="S45" s="88"/>
      <c r="T45" s="88"/>
      <c r="U45" s="88"/>
      <c r="V45" s="88"/>
      <c r="W45" s="88"/>
      <c r="X45" s="88"/>
    </row>
    <row r="46" spans="1:24" ht="12" hidden="1">
      <c r="A46" s="89"/>
      <c r="B46" s="90"/>
      <c r="C46" s="90"/>
      <c r="D46" s="90"/>
      <c r="E46" s="124"/>
      <c r="F46" s="87" t="e">
        <f t="shared" si="1"/>
        <v>#VALUE!</v>
      </c>
      <c r="G46" s="88"/>
      <c r="H46" s="88"/>
      <c r="I46" s="88"/>
      <c r="J46" s="88"/>
      <c r="K46" s="88"/>
      <c r="L46" s="88"/>
      <c r="M46" s="88"/>
      <c r="N46" s="88"/>
      <c r="O46" s="88"/>
      <c r="P46" s="88"/>
      <c r="Q46" s="88"/>
      <c r="R46" s="88"/>
      <c r="S46" s="88"/>
      <c r="T46" s="88"/>
      <c r="U46" s="88"/>
      <c r="V46" s="88"/>
      <c r="W46" s="88"/>
      <c r="X46" s="88"/>
    </row>
    <row r="47" spans="1:24" ht="12" hidden="1">
      <c r="A47" s="92"/>
      <c r="B47" s="90"/>
      <c r="C47" s="90"/>
      <c r="D47" s="90"/>
      <c r="E47" s="124"/>
      <c r="F47" s="87" t="e">
        <f t="shared" si="1"/>
        <v>#VALUE!</v>
      </c>
      <c r="G47" s="88"/>
      <c r="H47" s="88"/>
      <c r="I47" s="88"/>
      <c r="J47" s="88"/>
      <c r="K47" s="88"/>
      <c r="L47" s="88"/>
      <c r="M47" s="88"/>
      <c r="N47" s="88"/>
      <c r="O47" s="88"/>
      <c r="P47" s="88"/>
      <c r="Q47" s="88"/>
      <c r="R47" s="88"/>
      <c r="S47" s="88"/>
      <c r="T47" s="88"/>
      <c r="U47" s="88"/>
      <c r="V47" s="88"/>
      <c r="W47" s="88"/>
      <c r="X47" s="88"/>
    </row>
    <row r="48" spans="1:24" ht="12" hidden="1">
      <c r="A48" s="89"/>
      <c r="B48" s="90"/>
      <c r="C48" s="90"/>
      <c r="D48" s="90"/>
      <c r="E48" s="124"/>
      <c r="F48" s="87" t="e">
        <f t="shared" si="1"/>
        <v>#VALUE!</v>
      </c>
      <c r="G48" s="88"/>
      <c r="H48" s="88"/>
      <c r="I48" s="88"/>
      <c r="J48" s="88"/>
      <c r="K48" s="88"/>
      <c r="L48" s="88"/>
      <c r="M48" s="88"/>
      <c r="N48" s="88"/>
      <c r="O48" s="88"/>
      <c r="P48" s="88"/>
      <c r="Q48" s="88"/>
      <c r="R48" s="88"/>
      <c r="S48" s="88"/>
      <c r="T48" s="88"/>
      <c r="U48" s="88"/>
      <c r="V48" s="88"/>
      <c r="W48" s="88"/>
      <c r="X48" s="88"/>
    </row>
    <row r="49" spans="1:24" ht="12" hidden="1">
      <c r="A49" s="92"/>
      <c r="B49" s="90"/>
      <c r="C49" s="90"/>
      <c r="D49" s="90"/>
      <c r="E49" s="124"/>
      <c r="F49" s="87" t="e">
        <f t="shared" si="1"/>
        <v>#VALUE!</v>
      </c>
      <c r="G49" s="88"/>
      <c r="H49" s="88"/>
      <c r="I49" s="88"/>
      <c r="J49" s="88"/>
      <c r="K49" s="88"/>
      <c r="L49" s="88"/>
      <c r="M49" s="88"/>
      <c r="N49" s="88"/>
      <c r="O49" s="88"/>
      <c r="P49" s="88"/>
      <c r="Q49" s="88"/>
      <c r="R49" s="88"/>
      <c r="S49" s="88"/>
      <c r="T49" s="88"/>
      <c r="U49" s="88"/>
      <c r="V49" s="88"/>
      <c r="W49" s="88"/>
      <c r="X49" s="88"/>
    </row>
    <row r="50" spans="1:24" ht="12" hidden="1">
      <c r="A50" s="89"/>
      <c r="B50" s="90"/>
      <c r="C50" s="90"/>
      <c r="D50" s="90"/>
      <c r="E50" s="124"/>
      <c r="F50" s="87" t="e">
        <f t="shared" si="1"/>
        <v>#VALUE!</v>
      </c>
      <c r="G50" s="88"/>
      <c r="H50" s="88"/>
      <c r="I50" s="88"/>
      <c r="J50" s="88"/>
      <c r="K50" s="88"/>
      <c r="L50" s="88"/>
      <c r="M50" s="88"/>
      <c r="N50" s="88"/>
      <c r="O50" s="88"/>
      <c r="P50" s="88"/>
      <c r="Q50" s="88"/>
      <c r="R50" s="88"/>
      <c r="S50" s="88"/>
      <c r="T50" s="88"/>
      <c r="U50" s="88"/>
      <c r="V50" s="88"/>
      <c r="W50" s="88"/>
      <c r="X50" s="88"/>
    </row>
    <row r="51" spans="1:24" ht="12" hidden="1">
      <c r="A51" s="92"/>
      <c r="B51" s="90"/>
      <c r="C51" s="90"/>
      <c r="D51" s="90"/>
      <c r="E51" s="124"/>
      <c r="F51" s="87" t="e">
        <f t="shared" si="1"/>
        <v>#VALUE!</v>
      </c>
      <c r="G51" s="88"/>
      <c r="H51" s="88"/>
      <c r="I51" s="88"/>
      <c r="J51" s="88"/>
      <c r="K51" s="88"/>
      <c r="L51" s="88"/>
      <c r="M51" s="88"/>
      <c r="N51" s="88"/>
      <c r="O51" s="88"/>
      <c r="P51" s="88"/>
      <c r="Q51" s="88"/>
      <c r="R51" s="88"/>
      <c r="S51" s="88"/>
      <c r="T51" s="88"/>
      <c r="U51" s="88"/>
      <c r="V51" s="88"/>
      <c r="W51" s="88"/>
      <c r="X51" s="88"/>
    </row>
    <row r="52" spans="1:24" ht="12" hidden="1">
      <c r="A52" s="89"/>
      <c r="B52" s="90"/>
      <c r="C52" s="90"/>
      <c r="D52" s="90"/>
      <c r="E52" s="124"/>
      <c r="F52" s="87" t="e">
        <f t="shared" si="1"/>
        <v>#VALUE!</v>
      </c>
      <c r="G52" s="88"/>
      <c r="H52" s="88"/>
      <c r="I52" s="88"/>
      <c r="J52" s="88"/>
      <c r="K52" s="88"/>
      <c r="L52" s="88"/>
      <c r="M52" s="88"/>
      <c r="N52" s="88"/>
      <c r="O52" s="88"/>
      <c r="P52" s="88"/>
      <c r="Q52" s="88"/>
      <c r="R52" s="88"/>
      <c r="S52" s="88"/>
      <c r="T52" s="88"/>
      <c r="U52" s="88"/>
      <c r="V52" s="88"/>
      <c r="W52" s="88"/>
      <c r="X52" s="88"/>
    </row>
    <row r="53" spans="1:24">
      <c r="A53" s="94"/>
      <c r="B53" s="95"/>
      <c r="C53" s="95"/>
      <c r="D53" s="107" t="s">
        <v>95</v>
      </c>
      <c r="E53" s="125">
        <f>SUM(E10:E34)</f>
        <v>0</v>
      </c>
      <c r="F53" s="136">
        <f>SUM(F10:F34)</f>
        <v>0</v>
      </c>
    </row>
    <row r="54" spans="1:24" ht="14" thickBot="1">
      <c r="A54" s="96"/>
      <c r="B54" s="96"/>
      <c r="C54" s="96"/>
      <c r="D54" s="96"/>
      <c r="E54" s="97"/>
      <c r="F54" s="97"/>
      <c r="G54" s="98"/>
    </row>
    <row r="55" spans="1:24" ht="14" thickBot="1">
      <c r="A55" s="78"/>
      <c r="B55" s="78"/>
      <c r="C55" s="78"/>
      <c r="D55" s="78"/>
      <c r="E55" s="78"/>
      <c r="F55" s="78"/>
      <c r="G55" s="99"/>
    </row>
    <row r="56" spans="1:24">
      <c r="A56" s="157"/>
      <c r="B56" s="158"/>
      <c r="D56" s="100"/>
      <c r="E56" s="102"/>
      <c r="F56" s="111"/>
      <c r="G56" s="78"/>
    </row>
    <row r="57" spans="1:24" ht="14" thickBot="1">
      <c r="A57" s="159"/>
      <c r="B57" s="160"/>
      <c r="D57" s="114"/>
      <c r="E57" s="113"/>
      <c r="F57" s="112"/>
      <c r="G57" s="78"/>
    </row>
    <row r="58" spans="1:24">
      <c r="A58" s="161" t="s">
        <v>116</v>
      </c>
      <c r="B58" s="161"/>
      <c r="C58" s="88"/>
      <c r="D58" s="137" t="s">
        <v>117</v>
      </c>
      <c r="E58" s="137" t="s">
        <v>118</v>
      </c>
      <c r="F58" s="138"/>
      <c r="G58" s="78"/>
    </row>
    <row r="59" spans="1:24">
      <c r="A59" s="88"/>
      <c r="B59" s="139"/>
      <c r="C59" s="88"/>
      <c r="D59" s="88"/>
      <c r="E59" s="137"/>
      <c r="F59" s="138"/>
      <c r="G59" s="78"/>
    </row>
    <row r="60" spans="1:24">
      <c r="A60" s="152"/>
      <c r="B60" s="152"/>
      <c r="C60" s="88"/>
      <c r="D60" s="88"/>
      <c r="E60" s="140"/>
      <c r="F60" s="141"/>
      <c r="G60" s="78"/>
    </row>
    <row r="61" spans="1:24">
      <c r="A61" s="153" t="s">
        <v>177</v>
      </c>
      <c r="B61" s="153"/>
      <c r="C61" s="88"/>
      <c r="D61" s="88"/>
      <c r="E61" s="153" t="s">
        <v>177</v>
      </c>
      <c r="F61" s="153"/>
      <c r="G61" s="78"/>
    </row>
    <row r="62" spans="1:24">
      <c r="A62" s="121"/>
      <c r="B62" s="106"/>
      <c r="C62" s="106"/>
      <c r="D62" s="106"/>
      <c r="E62" s="106"/>
      <c r="F62" s="106"/>
    </row>
    <row r="63" spans="1:24">
      <c r="A63" s="122" t="s">
        <v>104</v>
      </c>
      <c r="B63" s="106"/>
      <c r="C63" s="106"/>
      <c r="D63" s="106"/>
      <c r="E63" s="106"/>
      <c r="F63" s="106"/>
    </row>
    <row r="64" spans="1:24">
      <c r="A64" s="123" t="s">
        <v>102</v>
      </c>
      <c r="B64" s="106"/>
      <c r="C64" s="106"/>
      <c r="D64" s="106"/>
      <c r="E64" s="106"/>
      <c r="F64" s="106"/>
    </row>
  </sheetData>
  <sheetCalcPr fullCalcOnLoad="1"/>
  <mergeCells count="6">
    <mergeCell ref="A60:B60"/>
    <mergeCell ref="A61:B61"/>
    <mergeCell ref="E61:F61"/>
    <mergeCell ref="A1:F1"/>
    <mergeCell ref="A56:B57"/>
    <mergeCell ref="A58:B58"/>
  </mergeCells>
  <phoneticPr fontId="18" type="noConversion"/>
  <dataValidations count="2">
    <dataValidation type="list" allowBlank="1" showInputMessage="1" showErrorMessage="1" sqref="D4">
      <formula1>EnterPeriod</formula1>
    </dataValidation>
    <dataValidation type="list" allowBlank="1" showInputMessage="1" showErrorMessage="1" sqref="D3">
      <formula1>ProgramSchool</formula1>
    </dataValidation>
  </dataValidations>
  <printOptions horizontalCentered="1" verticalCentered="1"/>
  <pageMargins left="0.25" right="0.25" top="0.25" bottom="0.25" header="0.3" footer="0.3"/>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enableFormatConditionsCalculation="0">
    <pageSetUpPr fitToPage="1"/>
  </sheetPr>
  <dimension ref="A1:E303"/>
  <sheetViews>
    <sheetView topLeftCell="A35" workbookViewId="0">
      <selection activeCell="B17" sqref="B17"/>
    </sheetView>
  </sheetViews>
  <sheetFormatPr baseColWidth="10" defaultColWidth="8.83203125" defaultRowHeight="12"/>
  <cols>
    <col min="1" max="1" width="3.33203125" style="63" customWidth="1"/>
    <col min="2" max="2" width="95.5" style="63" customWidth="1"/>
    <col min="3" max="16384" width="8.83203125" style="63"/>
  </cols>
  <sheetData>
    <row r="1" spans="1:5" ht="13">
      <c r="A1" s="150" t="s">
        <v>12</v>
      </c>
      <c r="B1" s="150"/>
    </row>
    <row r="2" spans="1:5" ht="13">
      <c r="A2" s="148"/>
      <c r="B2" s="148"/>
    </row>
    <row r="3" spans="1:5" ht="48">
      <c r="B3" s="71" t="s">
        <v>13</v>
      </c>
      <c r="E3" s="62"/>
    </row>
    <row r="4" spans="1:5">
      <c r="B4" s="64"/>
    </row>
    <row r="5" spans="1:5">
      <c r="B5" s="149" t="s">
        <v>108</v>
      </c>
    </row>
    <row r="6" spans="1:5" ht="24">
      <c r="B6" s="66" t="s">
        <v>51</v>
      </c>
    </row>
    <row r="7" spans="1:5" ht="6" customHeight="1">
      <c r="A7" s="62"/>
      <c r="B7" s="64"/>
    </row>
    <row r="8" spans="1:5">
      <c r="A8" s="67">
        <v>1</v>
      </c>
      <c r="B8" s="71" t="s">
        <v>110</v>
      </c>
    </row>
    <row r="9" spans="1:5" ht="6" customHeight="1">
      <c r="A9" s="67"/>
      <c r="B9" s="64"/>
    </row>
    <row r="10" spans="1:5">
      <c r="A10" s="67">
        <v>2</v>
      </c>
      <c r="B10" s="71" t="s">
        <v>111</v>
      </c>
    </row>
    <row r="11" spans="1:5" ht="6" customHeight="1">
      <c r="A11" s="67"/>
      <c r="B11" s="64"/>
    </row>
    <row r="12" spans="1:5">
      <c r="A12" s="67">
        <v>3</v>
      </c>
      <c r="B12" s="71" t="s">
        <v>112</v>
      </c>
    </row>
    <row r="13" spans="1:5" ht="6" customHeight="1">
      <c r="A13" s="67"/>
      <c r="B13" s="64"/>
    </row>
    <row r="14" spans="1:5">
      <c r="A14" s="67">
        <v>4</v>
      </c>
      <c r="B14" s="71" t="s">
        <v>43</v>
      </c>
    </row>
    <row r="15" spans="1:5" ht="6" customHeight="1">
      <c r="A15" s="67"/>
      <c r="B15" s="64"/>
    </row>
    <row r="16" spans="1:5" ht="36">
      <c r="A16" s="67">
        <v>5</v>
      </c>
      <c r="B16" s="71" t="s">
        <v>23</v>
      </c>
    </row>
    <row r="17" spans="1:2" ht="6" customHeight="1">
      <c r="A17" s="67"/>
      <c r="B17" s="64"/>
    </row>
    <row r="18" spans="1:2" ht="24">
      <c r="A18" s="67">
        <v>6</v>
      </c>
      <c r="B18" s="71" t="s">
        <v>44</v>
      </c>
    </row>
    <row r="19" spans="1:2" ht="6" customHeight="1">
      <c r="A19" s="67"/>
      <c r="B19" s="64"/>
    </row>
    <row r="20" spans="1:2">
      <c r="A20" s="67">
        <v>7</v>
      </c>
      <c r="B20" s="71" t="s">
        <v>45</v>
      </c>
    </row>
    <row r="21" spans="1:2" ht="6" customHeight="1">
      <c r="A21" s="67"/>
      <c r="B21" s="64"/>
    </row>
    <row r="22" spans="1:2">
      <c r="A22" s="67">
        <v>8</v>
      </c>
      <c r="B22" s="71" t="s">
        <v>46</v>
      </c>
    </row>
    <row r="23" spans="1:2" ht="6" customHeight="1">
      <c r="A23" s="67"/>
      <c r="B23" s="64"/>
    </row>
    <row r="24" spans="1:2">
      <c r="A24" s="67">
        <v>9</v>
      </c>
      <c r="B24" s="71" t="s">
        <v>47</v>
      </c>
    </row>
    <row r="25" spans="1:2" ht="6" customHeight="1">
      <c r="A25" s="67"/>
      <c r="B25" s="64"/>
    </row>
    <row r="26" spans="1:2" ht="24">
      <c r="A26" s="67">
        <v>10</v>
      </c>
      <c r="B26" s="71" t="s">
        <v>48</v>
      </c>
    </row>
    <row r="27" spans="1:2" ht="6" customHeight="1">
      <c r="A27" s="67"/>
      <c r="B27" s="64"/>
    </row>
    <row r="28" spans="1:2">
      <c r="A28" s="67">
        <v>11</v>
      </c>
      <c r="B28" s="71" t="s">
        <v>49</v>
      </c>
    </row>
    <row r="29" spans="1:2" ht="6" customHeight="1">
      <c r="A29" s="67"/>
      <c r="B29" s="64"/>
    </row>
    <row r="30" spans="1:2" ht="36">
      <c r="A30" s="68"/>
      <c r="B30" s="66" t="s">
        <v>16</v>
      </c>
    </row>
    <row r="31" spans="1:2" ht="6" customHeight="1">
      <c r="A31" s="69"/>
      <c r="B31" s="71"/>
    </row>
    <row r="32" spans="1:2">
      <c r="A32" s="67">
        <v>12</v>
      </c>
      <c r="B32" s="71" t="s">
        <v>50</v>
      </c>
    </row>
    <row r="33" spans="1:2" ht="6.75" customHeight="1">
      <c r="A33" s="67"/>
      <c r="B33" s="64"/>
    </row>
    <row r="34" spans="1:2" ht="24">
      <c r="A34" s="68"/>
      <c r="B34" s="66" t="s">
        <v>259</v>
      </c>
    </row>
    <row r="35" spans="1:2" ht="6" customHeight="1">
      <c r="A35" s="69"/>
      <c r="B35" s="71"/>
    </row>
    <row r="36" spans="1:2">
      <c r="A36" s="151" t="s">
        <v>14</v>
      </c>
      <c r="B36" s="151"/>
    </row>
    <row r="37" spans="1:2">
      <c r="A37" s="147"/>
      <c r="B37" s="147"/>
    </row>
    <row r="38" spans="1:2" ht="24">
      <c r="A38" s="67">
        <v>13</v>
      </c>
      <c r="B38" s="71" t="s">
        <v>52</v>
      </c>
    </row>
    <row r="39" spans="1:2" ht="6" customHeight="1">
      <c r="A39" s="67"/>
      <c r="B39" s="64"/>
    </row>
    <row r="40" spans="1:2" ht="36">
      <c r="A40" s="67">
        <v>14</v>
      </c>
      <c r="B40" s="72" t="s">
        <v>25</v>
      </c>
    </row>
    <row r="41" spans="1:2" ht="6" customHeight="1">
      <c r="A41" s="67"/>
      <c r="B41" s="64"/>
    </row>
    <row r="42" spans="1:2" ht="36">
      <c r="A42" s="67">
        <v>15</v>
      </c>
      <c r="B42" s="72" t="s">
        <v>53</v>
      </c>
    </row>
    <row r="43" spans="1:2" ht="6" customHeight="1">
      <c r="A43" s="67"/>
      <c r="B43" s="64"/>
    </row>
    <row r="44" spans="1:2" ht="36">
      <c r="A44" s="67">
        <v>16</v>
      </c>
      <c r="B44" s="72" t="s">
        <v>54</v>
      </c>
    </row>
    <row r="45" spans="1:2" ht="6" customHeight="1">
      <c r="A45" s="62"/>
      <c r="B45" s="64"/>
    </row>
    <row r="46" spans="1:2" ht="24">
      <c r="B46" s="73" t="s">
        <v>26</v>
      </c>
    </row>
    <row r="47" spans="1:2">
      <c r="A47" s="62"/>
      <c r="B47" s="64"/>
    </row>
    <row r="48" spans="1:2">
      <c r="B48" s="76"/>
    </row>
    <row r="51" spans="2:2">
      <c r="B51" s="76"/>
    </row>
    <row r="52" spans="2:2">
      <c r="B52" s="76"/>
    </row>
    <row r="53" spans="2:2">
      <c r="B53" s="76"/>
    </row>
    <row r="54" spans="2:2">
      <c r="B54" s="76"/>
    </row>
    <row r="55" spans="2:2">
      <c r="B55" s="76"/>
    </row>
    <row r="56" spans="2:2">
      <c r="B56" s="76"/>
    </row>
    <row r="57" spans="2:2">
      <c r="B57" s="76"/>
    </row>
    <row r="58" spans="2:2">
      <c r="B58" s="76"/>
    </row>
    <row r="59" spans="2:2">
      <c r="B59" s="76"/>
    </row>
    <row r="60" spans="2:2">
      <c r="B60" s="76"/>
    </row>
    <row r="61" spans="2:2">
      <c r="B61" s="76"/>
    </row>
    <row r="62" spans="2:2">
      <c r="B62" s="76"/>
    </row>
    <row r="63" spans="2:2">
      <c r="B63" s="76"/>
    </row>
    <row r="64" spans="2:2">
      <c r="B64" s="76"/>
    </row>
    <row r="65" spans="2:2">
      <c r="B65" s="76"/>
    </row>
    <row r="66" spans="2:2">
      <c r="B66" s="76"/>
    </row>
    <row r="67" spans="2:2">
      <c r="B67" s="76"/>
    </row>
    <row r="68" spans="2:2">
      <c r="B68" s="76"/>
    </row>
    <row r="69" spans="2:2">
      <c r="B69" s="76"/>
    </row>
    <row r="70" spans="2:2">
      <c r="B70" s="76"/>
    </row>
    <row r="71" spans="2:2">
      <c r="B71" s="76"/>
    </row>
    <row r="72" spans="2:2">
      <c r="B72" s="76"/>
    </row>
    <row r="73" spans="2:2">
      <c r="B73" s="76"/>
    </row>
    <row r="74" spans="2:2">
      <c r="B74" s="76"/>
    </row>
    <row r="75" spans="2:2">
      <c r="B75" s="76"/>
    </row>
    <row r="76" spans="2:2">
      <c r="B76" s="76"/>
    </row>
    <row r="77" spans="2:2">
      <c r="B77" s="76"/>
    </row>
    <row r="78" spans="2:2">
      <c r="B78" s="76"/>
    </row>
    <row r="79" spans="2:2">
      <c r="B79" s="76"/>
    </row>
    <row r="80" spans="2:2">
      <c r="B80" s="76"/>
    </row>
    <row r="81" spans="2:2">
      <c r="B81" s="76"/>
    </row>
    <row r="82" spans="2:2">
      <c r="B82" s="76"/>
    </row>
    <row r="83" spans="2:2">
      <c r="B83" s="76"/>
    </row>
    <row r="84" spans="2:2">
      <c r="B84" s="76"/>
    </row>
    <row r="85" spans="2:2">
      <c r="B85" s="76"/>
    </row>
    <row r="86" spans="2:2">
      <c r="B86" s="76"/>
    </row>
    <row r="87" spans="2:2">
      <c r="B87" s="76"/>
    </row>
    <row r="88" spans="2:2">
      <c r="B88" s="76"/>
    </row>
    <row r="89" spans="2:2">
      <c r="B89" s="76"/>
    </row>
    <row r="90" spans="2:2">
      <c r="B90" s="76"/>
    </row>
    <row r="91" spans="2:2">
      <c r="B91" s="76"/>
    </row>
    <row r="92" spans="2:2">
      <c r="B92" s="76"/>
    </row>
    <row r="93" spans="2:2">
      <c r="B93" s="76"/>
    </row>
    <row r="94" spans="2:2">
      <c r="B94" s="76"/>
    </row>
    <row r="95" spans="2:2">
      <c r="B95" s="76"/>
    </row>
    <row r="96" spans="2:2">
      <c r="B96" s="76"/>
    </row>
    <row r="97" spans="2:2">
      <c r="B97" s="76"/>
    </row>
    <row r="98" spans="2:2">
      <c r="B98" s="76"/>
    </row>
    <row r="99" spans="2:2">
      <c r="B99" s="76"/>
    </row>
    <row r="100" spans="2:2">
      <c r="B100" s="76"/>
    </row>
    <row r="101" spans="2:2">
      <c r="B101" s="76"/>
    </row>
    <row r="102" spans="2:2">
      <c r="B102" s="76"/>
    </row>
    <row r="103" spans="2:2">
      <c r="B103" s="76"/>
    </row>
    <row r="104" spans="2:2">
      <c r="B104" s="76"/>
    </row>
    <row r="105" spans="2:2">
      <c r="B105" s="76"/>
    </row>
    <row r="106" spans="2:2">
      <c r="B106" s="76"/>
    </row>
    <row r="107" spans="2:2">
      <c r="B107" s="76"/>
    </row>
    <row r="108" spans="2:2">
      <c r="B108" s="76"/>
    </row>
    <row r="109" spans="2:2">
      <c r="B109" s="76"/>
    </row>
    <row r="110" spans="2:2">
      <c r="B110" s="76"/>
    </row>
    <row r="111" spans="2:2">
      <c r="B111" s="76"/>
    </row>
    <row r="112" spans="2:2">
      <c r="B112" s="76"/>
    </row>
    <row r="113" spans="2:2">
      <c r="B113" s="76"/>
    </row>
    <row r="114" spans="2:2">
      <c r="B114" s="76"/>
    </row>
    <row r="115" spans="2:2">
      <c r="B115" s="76"/>
    </row>
    <row r="116" spans="2:2">
      <c r="B116" s="76"/>
    </row>
    <row r="117" spans="2:2">
      <c r="B117" s="76"/>
    </row>
    <row r="118" spans="2:2">
      <c r="B118" s="76"/>
    </row>
    <row r="119" spans="2:2">
      <c r="B119" s="76"/>
    </row>
    <row r="120" spans="2:2">
      <c r="B120" s="76"/>
    </row>
    <row r="121" spans="2:2">
      <c r="B121" s="76"/>
    </row>
    <row r="122" spans="2:2">
      <c r="B122" s="76"/>
    </row>
    <row r="123" spans="2:2">
      <c r="B123" s="76"/>
    </row>
    <row r="124" spans="2:2">
      <c r="B124" s="76"/>
    </row>
    <row r="125" spans="2:2">
      <c r="B125" s="76"/>
    </row>
    <row r="126" spans="2:2">
      <c r="B126" s="76"/>
    </row>
    <row r="127" spans="2:2">
      <c r="B127" s="76"/>
    </row>
    <row r="128" spans="2:2">
      <c r="B128" s="76"/>
    </row>
    <row r="129" spans="2:2">
      <c r="B129" s="76"/>
    </row>
    <row r="130" spans="2:2">
      <c r="B130" s="76"/>
    </row>
    <row r="131" spans="2:2">
      <c r="B131" s="76"/>
    </row>
    <row r="132" spans="2:2">
      <c r="B132" s="76"/>
    </row>
    <row r="133" spans="2:2">
      <c r="B133" s="76"/>
    </row>
    <row r="134" spans="2:2">
      <c r="B134" s="76"/>
    </row>
    <row r="135" spans="2:2">
      <c r="B135" s="76"/>
    </row>
    <row r="136" spans="2:2">
      <c r="B136" s="76"/>
    </row>
    <row r="137" spans="2:2">
      <c r="B137" s="76"/>
    </row>
    <row r="138" spans="2:2">
      <c r="B138" s="76"/>
    </row>
    <row r="139" spans="2:2">
      <c r="B139" s="76"/>
    </row>
    <row r="140" spans="2:2">
      <c r="B140" s="76"/>
    </row>
    <row r="141" spans="2:2">
      <c r="B141" s="76"/>
    </row>
    <row r="142" spans="2:2">
      <c r="B142" s="76"/>
    </row>
    <row r="143" spans="2:2">
      <c r="B143" s="76"/>
    </row>
    <row r="144" spans="2:2">
      <c r="B144" s="76"/>
    </row>
    <row r="145" spans="2:2">
      <c r="B145" s="76"/>
    </row>
    <row r="146" spans="2:2">
      <c r="B146" s="76"/>
    </row>
    <row r="147" spans="2:2">
      <c r="B147" s="76"/>
    </row>
    <row r="148" spans="2:2">
      <c r="B148" s="76"/>
    </row>
    <row r="149" spans="2:2">
      <c r="B149" s="76"/>
    </row>
    <row r="150" spans="2:2">
      <c r="B150" s="76"/>
    </row>
    <row r="151" spans="2:2">
      <c r="B151" s="76"/>
    </row>
    <row r="152" spans="2:2">
      <c r="B152" s="76"/>
    </row>
    <row r="153" spans="2:2">
      <c r="B153" s="76"/>
    </row>
    <row r="154" spans="2:2">
      <c r="B154" s="76"/>
    </row>
    <row r="155" spans="2:2">
      <c r="B155" s="76"/>
    </row>
    <row r="156" spans="2:2">
      <c r="B156" s="76"/>
    </row>
    <row r="157" spans="2:2">
      <c r="B157" s="76"/>
    </row>
    <row r="158" spans="2:2">
      <c r="B158" s="76"/>
    </row>
    <row r="159" spans="2:2">
      <c r="B159" s="76"/>
    </row>
    <row r="160" spans="2:2">
      <c r="B160" s="76"/>
    </row>
    <row r="161" spans="2:2">
      <c r="B161" s="76"/>
    </row>
    <row r="162" spans="2:2">
      <c r="B162" s="76"/>
    </row>
    <row r="163" spans="2:2">
      <c r="B163" s="76"/>
    </row>
    <row r="164" spans="2:2">
      <c r="B164" s="76"/>
    </row>
    <row r="165" spans="2:2">
      <c r="B165" s="76"/>
    </row>
    <row r="166" spans="2:2">
      <c r="B166" s="76"/>
    </row>
    <row r="167" spans="2:2">
      <c r="B167" s="76"/>
    </row>
    <row r="168" spans="2:2">
      <c r="B168" s="76"/>
    </row>
    <row r="169" spans="2:2">
      <c r="B169" s="76"/>
    </row>
    <row r="170" spans="2:2">
      <c r="B170" s="76"/>
    </row>
    <row r="171" spans="2:2">
      <c r="B171" s="76"/>
    </row>
    <row r="172" spans="2:2">
      <c r="B172" s="76"/>
    </row>
    <row r="173" spans="2:2">
      <c r="B173" s="76"/>
    </row>
    <row r="174" spans="2:2">
      <c r="B174" s="76"/>
    </row>
    <row r="175" spans="2:2">
      <c r="B175" s="76"/>
    </row>
    <row r="176" spans="2:2">
      <c r="B176" s="76"/>
    </row>
    <row r="177" spans="2:2">
      <c r="B177" s="76"/>
    </row>
    <row r="178" spans="2:2">
      <c r="B178" s="76"/>
    </row>
    <row r="179" spans="2:2">
      <c r="B179" s="76"/>
    </row>
    <row r="180" spans="2:2">
      <c r="B180" s="76"/>
    </row>
    <row r="181" spans="2:2">
      <c r="B181" s="76"/>
    </row>
    <row r="182" spans="2:2">
      <c r="B182" s="76"/>
    </row>
    <row r="183" spans="2:2">
      <c r="B183" s="76"/>
    </row>
    <row r="184" spans="2:2">
      <c r="B184" s="76"/>
    </row>
    <row r="185" spans="2:2">
      <c r="B185" s="76"/>
    </row>
    <row r="186" spans="2:2">
      <c r="B186" s="76"/>
    </row>
    <row r="187" spans="2:2">
      <c r="B187" s="76"/>
    </row>
    <row r="188" spans="2:2">
      <c r="B188" s="76"/>
    </row>
    <row r="189" spans="2:2">
      <c r="B189" s="76"/>
    </row>
    <row r="190" spans="2:2">
      <c r="B190" s="76"/>
    </row>
    <row r="191" spans="2:2">
      <c r="B191" s="76"/>
    </row>
    <row r="192" spans="2:2">
      <c r="B192" s="76"/>
    </row>
    <row r="193" spans="2:2">
      <c r="B193" s="76"/>
    </row>
    <row r="194" spans="2:2">
      <c r="B194" s="76"/>
    </row>
    <row r="195" spans="2:2">
      <c r="B195" s="76"/>
    </row>
    <row r="196" spans="2:2">
      <c r="B196" s="76"/>
    </row>
    <row r="197" spans="2:2">
      <c r="B197" s="76"/>
    </row>
    <row r="198" spans="2:2">
      <c r="B198" s="76"/>
    </row>
    <row r="199" spans="2:2">
      <c r="B199" s="76"/>
    </row>
    <row r="200" spans="2:2">
      <c r="B200" s="76"/>
    </row>
    <row r="201" spans="2:2">
      <c r="B201" s="76"/>
    </row>
    <row r="202" spans="2:2">
      <c r="B202" s="76"/>
    </row>
    <row r="203" spans="2:2">
      <c r="B203" s="76"/>
    </row>
    <row r="204" spans="2:2">
      <c r="B204" s="76"/>
    </row>
    <row r="205" spans="2:2">
      <c r="B205" s="76"/>
    </row>
    <row r="206" spans="2:2">
      <c r="B206" s="76"/>
    </row>
    <row r="207" spans="2:2">
      <c r="B207" s="76"/>
    </row>
    <row r="208" spans="2:2">
      <c r="B208" s="76"/>
    </row>
    <row r="209" spans="2:2">
      <c r="B209" s="76"/>
    </row>
    <row r="210" spans="2:2">
      <c r="B210" s="76"/>
    </row>
    <row r="211" spans="2:2">
      <c r="B211" s="76"/>
    </row>
    <row r="212" spans="2:2">
      <c r="B212" s="76"/>
    </row>
    <row r="213" spans="2:2">
      <c r="B213" s="76"/>
    </row>
    <row r="214" spans="2:2">
      <c r="B214" s="76"/>
    </row>
    <row r="215" spans="2:2">
      <c r="B215" s="76"/>
    </row>
    <row r="216" spans="2:2">
      <c r="B216" s="76"/>
    </row>
    <row r="217" spans="2:2">
      <c r="B217" s="76"/>
    </row>
    <row r="218" spans="2:2">
      <c r="B218" s="76"/>
    </row>
    <row r="219" spans="2:2">
      <c r="B219" s="76"/>
    </row>
    <row r="220" spans="2:2">
      <c r="B220" s="76"/>
    </row>
    <row r="221" spans="2:2">
      <c r="B221" s="76"/>
    </row>
    <row r="222" spans="2:2">
      <c r="B222" s="76"/>
    </row>
    <row r="223" spans="2:2">
      <c r="B223" s="76"/>
    </row>
    <row r="224" spans="2:2">
      <c r="B224" s="76"/>
    </row>
    <row r="225" spans="2:2">
      <c r="B225" s="76"/>
    </row>
    <row r="226" spans="2:2">
      <c r="B226" s="76"/>
    </row>
    <row r="227" spans="2:2">
      <c r="B227" s="76"/>
    </row>
    <row r="228" spans="2:2">
      <c r="B228" s="76"/>
    </row>
    <row r="229" spans="2:2">
      <c r="B229" s="76"/>
    </row>
    <row r="230" spans="2:2">
      <c r="B230" s="76"/>
    </row>
    <row r="231" spans="2:2">
      <c r="B231" s="76"/>
    </row>
    <row r="232" spans="2:2">
      <c r="B232" s="76"/>
    </row>
    <row r="233" spans="2:2">
      <c r="B233" s="76"/>
    </row>
    <row r="234" spans="2:2">
      <c r="B234" s="76"/>
    </row>
    <row r="235" spans="2:2">
      <c r="B235" s="76"/>
    </row>
    <row r="236" spans="2:2">
      <c r="B236" s="76"/>
    </row>
    <row r="237" spans="2:2">
      <c r="B237" s="76"/>
    </row>
    <row r="238" spans="2:2">
      <c r="B238" s="76"/>
    </row>
    <row r="239" spans="2:2">
      <c r="B239" s="76"/>
    </row>
    <row r="240" spans="2:2">
      <c r="B240" s="76"/>
    </row>
    <row r="241" spans="2:2">
      <c r="B241" s="76"/>
    </row>
    <row r="242" spans="2:2">
      <c r="B242" s="76"/>
    </row>
    <row r="243" spans="2:2">
      <c r="B243" s="76"/>
    </row>
    <row r="244" spans="2:2">
      <c r="B244" s="76"/>
    </row>
    <row r="245" spans="2:2">
      <c r="B245" s="76"/>
    </row>
    <row r="246" spans="2:2">
      <c r="B246" s="76"/>
    </row>
    <row r="247" spans="2:2">
      <c r="B247" s="76"/>
    </row>
    <row r="248" spans="2:2">
      <c r="B248" s="76"/>
    </row>
    <row r="249" spans="2:2">
      <c r="B249" s="76"/>
    </row>
    <row r="250" spans="2:2">
      <c r="B250" s="76"/>
    </row>
    <row r="251" spans="2:2">
      <c r="B251" s="76"/>
    </row>
    <row r="252" spans="2:2">
      <c r="B252" s="76"/>
    </row>
    <row r="253" spans="2:2">
      <c r="B253" s="76"/>
    </row>
    <row r="254" spans="2:2">
      <c r="B254" s="76"/>
    </row>
    <row r="255" spans="2:2">
      <c r="B255" s="76"/>
    </row>
    <row r="256" spans="2:2">
      <c r="B256" s="76"/>
    </row>
    <row r="257" spans="2:2">
      <c r="B257" s="76"/>
    </row>
    <row r="258" spans="2:2">
      <c r="B258" s="76"/>
    </row>
    <row r="259" spans="2:2">
      <c r="B259" s="76"/>
    </row>
    <row r="260" spans="2:2">
      <c r="B260" s="76"/>
    </row>
    <row r="261" spans="2:2">
      <c r="B261" s="76"/>
    </row>
    <row r="262" spans="2:2">
      <c r="B262" s="76"/>
    </row>
    <row r="263" spans="2:2">
      <c r="B263" s="76"/>
    </row>
    <row r="264" spans="2:2">
      <c r="B264" s="76"/>
    </row>
    <row r="265" spans="2:2">
      <c r="B265" s="76"/>
    </row>
    <row r="266" spans="2:2">
      <c r="B266" s="76"/>
    </row>
    <row r="267" spans="2:2">
      <c r="B267" s="76"/>
    </row>
    <row r="268" spans="2:2">
      <c r="B268" s="76"/>
    </row>
    <row r="269" spans="2:2">
      <c r="B269" s="76"/>
    </row>
    <row r="270" spans="2:2">
      <c r="B270" s="76"/>
    </row>
    <row r="271" spans="2:2">
      <c r="B271" s="76"/>
    </row>
    <row r="272" spans="2:2">
      <c r="B272" s="76"/>
    </row>
    <row r="273" spans="2:2">
      <c r="B273" s="76"/>
    </row>
    <row r="274" spans="2:2">
      <c r="B274" s="76"/>
    </row>
    <row r="275" spans="2:2">
      <c r="B275" s="76"/>
    </row>
    <row r="276" spans="2:2">
      <c r="B276" s="76"/>
    </row>
    <row r="277" spans="2:2">
      <c r="B277" s="76"/>
    </row>
    <row r="278" spans="2:2">
      <c r="B278" s="76"/>
    </row>
    <row r="279" spans="2:2">
      <c r="B279" s="76"/>
    </row>
    <row r="280" spans="2:2">
      <c r="B280" s="76"/>
    </row>
    <row r="281" spans="2:2">
      <c r="B281" s="76"/>
    </row>
    <row r="282" spans="2:2">
      <c r="B282" s="76"/>
    </row>
    <row r="283" spans="2:2">
      <c r="B283" s="76"/>
    </row>
    <row r="284" spans="2:2">
      <c r="B284" s="76"/>
    </row>
    <row r="285" spans="2:2">
      <c r="B285" s="76"/>
    </row>
    <row r="286" spans="2:2">
      <c r="B286" s="76"/>
    </row>
    <row r="287" spans="2:2">
      <c r="B287" s="76"/>
    </row>
    <row r="288" spans="2:2">
      <c r="B288" s="76"/>
    </row>
    <row r="289" spans="2:2">
      <c r="B289" s="76"/>
    </row>
    <row r="290" spans="2:2">
      <c r="B290" s="76"/>
    </row>
    <row r="291" spans="2:2">
      <c r="B291" s="76"/>
    </row>
    <row r="292" spans="2:2">
      <c r="B292" s="76"/>
    </row>
    <row r="293" spans="2:2">
      <c r="B293" s="76"/>
    </row>
    <row r="294" spans="2:2">
      <c r="B294" s="76"/>
    </row>
    <row r="295" spans="2:2">
      <c r="B295" s="76"/>
    </row>
    <row r="296" spans="2:2">
      <c r="B296" s="76"/>
    </row>
    <row r="297" spans="2:2">
      <c r="B297" s="76"/>
    </row>
    <row r="298" spans="2:2">
      <c r="B298" s="76"/>
    </row>
    <row r="299" spans="2:2">
      <c r="B299" s="76"/>
    </row>
    <row r="300" spans="2:2">
      <c r="B300" s="76"/>
    </row>
    <row r="301" spans="2:2">
      <c r="B301" s="76"/>
    </row>
    <row r="302" spans="2:2">
      <c r="B302" s="76"/>
    </row>
    <row r="303" spans="2:2">
      <c r="B303" s="76"/>
    </row>
  </sheetData>
  <sheetCalcPr fullCalcOnLoad="1"/>
  <mergeCells count="2">
    <mergeCell ref="A1:B1"/>
    <mergeCell ref="A36:B36"/>
  </mergeCells>
  <phoneticPr fontId="18" type="noConversion"/>
  <pageMargins left="0.75" right="0.75" top="1" bottom="1" header="0.5" footer="0.5"/>
  <headerFooter alignWithMargins="0">
    <oddFooter>&amp;L&amp;A&amp;C&amp;D&amp;RPage &amp;P</oddFooter>
  </headerFooter>
  <rowBreaks count="1" manualBreakCount="1">
    <brk id="34" max="1" man="1"/>
  </rowBreaks>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enableFormatConditionsCalculation="0">
    <pageSetUpPr fitToPage="1"/>
  </sheetPr>
  <dimension ref="A1:X64"/>
  <sheetViews>
    <sheetView view="pageBreakPreview" topLeftCell="A13" zoomScale="80" zoomScaleSheetLayoutView="80" workbookViewId="0">
      <selection activeCell="D8" sqref="D8"/>
    </sheetView>
  </sheetViews>
  <sheetFormatPr baseColWidth="10" defaultColWidth="8.83203125" defaultRowHeight="13"/>
  <cols>
    <col min="1" max="1" width="17.83203125" style="101" customWidth="1"/>
    <col min="2" max="3" width="26.6640625" style="77" customWidth="1"/>
    <col min="4" max="4" width="37.5" style="77" customWidth="1"/>
    <col min="5" max="6" width="17" style="77" customWidth="1"/>
    <col min="7" max="24" width="8.83203125" style="77"/>
    <col min="25" max="16384" width="8.83203125" style="78"/>
  </cols>
  <sheetData>
    <row r="1" spans="1:24" ht="23">
      <c r="A1" s="154" t="s">
        <v>15</v>
      </c>
      <c r="B1" s="155"/>
      <c r="C1" s="155"/>
      <c r="D1" s="155"/>
      <c r="E1" s="155"/>
      <c r="F1" s="156"/>
    </row>
    <row r="2" spans="1:24">
      <c r="A2" s="79"/>
      <c r="B2" s="80"/>
      <c r="C2" s="80"/>
      <c r="D2" s="81"/>
      <c r="E2" s="80"/>
      <c r="F2" s="82"/>
    </row>
    <row r="3" spans="1:24">
      <c r="A3" s="119" t="s">
        <v>84</v>
      </c>
      <c r="B3" s="115" t="s">
        <v>175</v>
      </c>
      <c r="C3" s="83" t="s">
        <v>238</v>
      </c>
      <c r="D3" s="143" t="s">
        <v>6</v>
      </c>
      <c r="E3" s="108"/>
      <c r="F3" s="82"/>
    </row>
    <row r="4" spans="1:24">
      <c r="A4" s="119" t="s">
        <v>86</v>
      </c>
      <c r="B4" s="116" t="s">
        <v>17</v>
      </c>
      <c r="C4" s="83" t="s">
        <v>87</v>
      </c>
      <c r="D4" s="117" t="s">
        <v>67</v>
      </c>
      <c r="E4" s="80"/>
      <c r="F4" s="82"/>
    </row>
    <row r="5" spans="1:24">
      <c r="A5" s="119" t="s">
        <v>88</v>
      </c>
      <c r="B5" s="116" t="s">
        <v>18</v>
      </c>
      <c r="C5" s="83" t="s">
        <v>85</v>
      </c>
      <c r="D5" s="144">
        <v>0.5</v>
      </c>
      <c r="E5" s="109"/>
      <c r="F5" s="82"/>
    </row>
    <row r="6" spans="1:24">
      <c r="A6" s="119" t="s">
        <v>103</v>
      </c>
      <c r="B6" s="103" t="s">
        <v>19</v>
      </c>
      <c r="C6" s="83" t="s">
        <v>89</v>
      </c>
      <c r="D6" s="145">
        <f>E53</f>
        <v>205.8</v>
      </c>
      <c r="E6" s="110"/>
      <c r="F6" s="82"/>
    </row>
    <row r="7" spans="1:24">
      <c r="A7" s="119" t="s">
        <v>106</v>
      </c>
      <c r="B7" s="142" t="s">
        <v>237</v>
      </c>
      <c r="C7" s="83" t="s">
        <v>90</v>
      </c>
      <c r="D7" s="118">
        <f>F53</f>
        <v>102.9</v>
      </c>
      <c r="E7" s="110"/>
      <c r="F7" s="82"/>
    </row>
    <row r="8" spans="1:24">
      <c r="A8" s="105"/>
      <c r="B8" s="80"/>
      <c r="C8" s="80"/>
      <c r="D8" s="104"/>
      <c r="E8" s="80"/>
      <c r="F8" s="82"/>
    </row>
    <row r="9" spans="1:24">
      <c r="A9" s="84" t="s">
        <v>177</v>
      </c>
      <c r="B9" s="85" t="s">
        <v>91</v>
      </c>
      <c r="C9" s="85" t="s">
        <v>92</v>
      </c>
      <c r="D9" s="85" t="s">
        <v>178</v>
      </c>
      <c r="E9" s="85" t="s">
        <v>93</v>
      </c>
      <c r="F9" s="86" t="s">
        <v>94</v>
      </c>
    </row>
    <row r="10" spans="1:24" ht="12">
      <c r="A10" s="126">
        <v>40465</v>
      </c>
      <c r="B10" s="120" t="s">
        <v>37</v>
      </c>
      <c r="C10" s="120" t="s">
        <v>20</v>
      </c>
      <c r="D10" s="120" t="s">
        <v>21</v>
      </c>
      <c r="E10" s="127">
        <v>124</v>
      </c>
      <c r="F10" s="128">
        <f>$D$5*E10</f>
        <v>62</v>
      </c>
      <c r="G10" s="88"/>
      <c r="H10" s="88"/>
      <c r="I10" s="88"/>
      <c r="J10" s="88"/>
      <c r="K10" s="88"/>
      <c r="L10" s="88"/>
      <c r="M10" s="88"/>
      <c r="N10" s="88"/>
      <c r="O10" s="88"/>
      <c r="P10" s="88"/>
      <c r="Q10" s="88"/>
      <c r="R10" s="88"/>
      <c r="S10" s="88"/>
      <c r="T10" s="88"/>
      <c r="U10" s="88"/>
      <c r="V10" s="88"/>
      <c r="W10" s="88"/>
      <c r="X10" s="88"/>
    </row>
    <row r="11" spans="1:24" ht="12">
      <c r="A11" s="129">
        <v>40466</v>
      </c>
      <c r="B11" s="120" t="s">
        <v>22</v>
      </c>
      <c r="C11" s="130" t="s">
        <v>107</v>
      </c>
      <c r="D11" s="120" t="s">
        <v>21</v>
      </c>
      <c r="E11" s="127">
        <v>81.8</v>
      </c>
      <c r="F11" s="128">
        <f t="shared" ref="F11:F34" si="0">$D$5*E11</f>
        <v>40.9</v>
      </c>
      <c r="G11" s="88"/>
      <c r="H11" s="88"/>
      <c r="I11" s="88"/>
      <c r="J11" s="88"/>
      <c r="K11" s="88"/>
      <c r="L11" s="88"/>
      <c r="M11" s="88"/>
      <c r="N11" s="88"/>
      <c r="O11" s="88"/>
      <c r="P11" s="88"/>
      <c r="Q11" s="88"/>
      <c r="R11" s="88"/>
      <c r="S11" s="88"/>
      <c r="T11" s="88"/>
      <c r="U11" s="88"/>
      <c r="V11" s="88"/>
      <c r="W11" s="88"/>
      <c r="X11" s="88"/>
    </row>
    <row r="12" spans="1:24" ht="12">
      <c r="A12" s="131"/>
      <c r="B12" s="132"/>
      <c r="C12" s="132"/>
      <c r="D12" s="120"/>
      <c r="E12" s="127"/>
      <c r="F12" s="128">
        <f t="shared" si="0"/>
        <v>0</v>
      </c>
      <c r="G12" s="88"/>
      <c r="H12" s="88"/>
      <c r="I12" s="88"/>
      <c r="J12" s="88"/>
      <c r="K12" s="88"/>
      <c r="L12" s="88"/>
      <c r="M12" s="88"/>
      <c r="N12" s="88"/>
      <c r="O12" s="88"/>
      <c r="P12" s="88"/>
      <c r="Q12" s="88"/>
      <c r="R12" s="88"/>
      <c r="S12" s="88"/>
      <c r="T12" s="88"/>
      <c r="U12" s="88"/>
      <c r="V12" s="88"/>
      <c r="W12" s="88"/>
      <c r="X12" s="88"/>
    </row>
    <row r="13" spans="1:24" ht="12">
      <c r="A13" s="133"/>
      <c r="B13" s="134"/>
      <c r="C13" s="134"/>
      <c r="D13" s="134"/>
      <c r="E13" s="127"/>
      <c r="F13" s="128">
        <f t="shared" si="0"/>
        <v>0</v>
      </c>
      <c r="G13" s="91"/>
      <c r="H13" s="88"/>
      <c r="I13" s="88"/>
      <c r="J13" s="88"/>
      <c r="K13" s="88"/>
      <c r="L13" s="88"/>
      <c r="M13" s="88"/>
      <c r="N13" s="88"/>
      <c r="O13" s="88"/>
      <c r="P13" s="88"/>
      <c r="Q13" s="88"/>
      <c r="R13" s="88"/>
      <c r="S13" s="88"/>
      <c r="T13" s="88"/>
      <c r="U13" s="88"/>
      <c r="V13" s="88"/>
      <c r="W13" s="88"/>
      <c r="X13" s="88"/>
    </row>
    <row r="14" spans="1:24" ht="12">
      <c r="A14" s="135"/>
      <c r="B14" s="134"/>
      <c r="C14" s="134"/>
      <c r="D14" s="134"/>
      <c r="E14" s="127"/>
      <c r="F14" s="128">
        <f t="shared" si="0"/>
        <v>0</v>
      </c>
      <c r="G14" s="88"/>
      <c r="H14" s="88"/>
      <c r="I14" s="88"/>
      <c r="J14" s="88"/>
      <c r="K14" s="88"/>
      <c r="L14" s="88"/>
      <c r="M14" s="88"/>
      <c r="N14" s="88"/>
      <c r="O14" s="88"/>
      <c r="P14" s="88"/>
      <c r="Q14" s="88"/>
      <c r="R14" s="88"/>
      <c r="S14" s="88"/>
      <c r="T14" s="88"/>
      <c r="U14" s="88"/>
      <c r="V14" s="88"/>
      <c r="W14" s="88"/>
      <c r="X14" s="88"/>
    </row>
    <row r="15" spans="1:24" ht="12">
      <c r="A15" s="133"/>
      <c r="B15" s="134"/>
      <c r="C15" s="134"/>
      <c r="D15" s="134"/>
      <c r="E15" s="127"/>
      <c r="F15" s="128">
        <f t="shared" si="0"/>
        <v>0</v>
      </c>
      <c r="G15" s="88"/>
      <c r="H15" s="88"/>
      <c r="I15" s="88"/>
      <c r="J15" s="88"/>
      <c r="K15" s="88"/>
      <c r="L15" s="88"/>
      <c r="M15" s="88"/>
      <c r="N15" s="88"/>
      <c r="O15" s="88"/>
      <c r="P15" s="88"/>
      <c r="Q15" s="88"/>
      <c r="R15" s="88"/>
      <c r="S15" s="88"/>
      <c r="T15" s="88"/>
      <c r="U15" s="88"/>
      <c r="V15" s="88"/>
      <c r="W15" s="88"/>
      <c r="X15" s="88"/>
    </row>
    <row r="16" spans="1:24" ht="12">
      <c r="A16" s="135"/>
      <c r="B16" s="134"/>
      <c r="C16" s="134"/>
      <c r="D16" s="134"/>
      <c r="E16" s="127"/>
      <c r="F16" s="128">
        <f t="shared" si="0"/>
        <v>0</v>
      </c>
      <c r="G16" s="88"/>
      <c r="H16" s="88"/>
      <c r="I16" s="88"/>
      <c r="J16" s="88"/>
      <c r="K16" s="88"/>
      <c r="L16" s="88"/>
      <c r="M16" s="88"/>
      <c r="N16" s="88"/>
      <c r="O16" s="88"/>
      <c r="P16" s="88"/>
      <c r="Q16" s="88"/>
      <c r="R16" s="88"/>
      <c r="S16" s="88"/>
      <c r="T16" s="88"/>
      <c r="U16" s="88"/>
      <c r="V16" s="88"/>
      <c r="W16" s="88"/>
      <c r="X16" s="88"/>
    </row>
    <row r="17" spans="1:24" ht="12">
      <c r="A17" s="133"/>
      <c r="B17" s="134"/>
      <c r="C17" s="134"/>
      <c r="D17" s="134"/>
      <c r="E17" s="127"/>
      <c r="F17" s="128">
        <f t="shared" si="0"/>
        <v>0</v>
      </c>
      <c r="G17" s="88"/>
      <c r="H17" s="88"/>
      <c r="I17" s="88"/>
      <c r="J17" s="88"/>
      <c r="K17" s="88"/>
      <c r="L17" s="88"/>
      <c r="M17" s="88"/>
      <c r="N17" s="88"/>
      <c r="O17" s="88"/>
      <c r="P17" s="88"/>
      <c r="Q17" s="88"/>
      <c r="R17" s="88"/>
      <c r="S17" s="88"/>
      <c r="T17" s="88"/>
      <c r="U17" s="88"/>
      <c r="V17" s="88"/>
      <c r="W17" s="88"/>
      <c r="X17" s="88"/>
    </row>
    <row r="18" spans="1:24" ht="12">
      <c r="A18" s="135"/>
      <c r="B18" s="134"/>
      <c r="C18" s="134"/>
      <c r="D18" s="134"/>
      <c r="E18" s="127"/>
      <c r="F18" s="128">
        <f t="shared" si="0"/>
        <v>0</v>
      </c>
      <c r="G18" s="88"/>
      <c r="H18" s="88"/>
      <c r="I18" s="88"/>
      <c r="J18" s="88"/>
      <c r="K18" s="88"/>
      <c r="L18" s="88"/>
      <c r="M18" s="88"/>
      <c r="N18" s="88"/>
      <c r="O18" s="88"/>
      <c r="P18" s="88"/>
      <c r="Q18" s="88"/>
      <c r="R18" s="88"/>
      <c r="S18" s="88"/>
      <c r="T18" s="88"/>
      <c r="U18" s="88"/>
      <c r="V18" s="88"/>
      <c r="W18" s="88"/>
      <c r="X18" s="88"/>
    </row>
    <row r="19" spans="1:24" ht="12">
      <c r="A19" s="133"/>
      <c r="B19" s="134"/>
      <c r="C19" s="134"/>
      <c r="D19" s="134"/>
      <c r="E19" s="127"/>
      <c r="F19" s="128">
        <f t="shared" si="0"/>
        <v>0</v>
      </c>
      <c r="G19" s="88"/>
      <c r="H19" s="88"/>
      <c r="I19" s="88"/>
      <c r="J19" s="88"/>
      <c r="K19" s="88"/>
      <c r="L19" s="88"/>
      <c r="M19" s="88"/>
      <c r="N19" s="88"/>
      <c r="O19" s="88"/>
      <c r="P19" s="88"/>
      <c r="Q19" s="88"/>
      <c r="R19" s="88"/>
      <c r="S19" s="88"/>
      <c r="T19" s="88"/>
      <c r="U19" s="88"/>
      <c r="V19" s="88"/>
      <c r="W19" s="88"/>
      <c r="X19" s="88"/>
    </row>
    <row r="20" spans="1:24" ht="12">
      <c r="A20" s="135"/>
      <c r="B20" s="134"/>
      <c r="C20" s="134"/>
      <c r="D20" s="134"/>
      <c r="E20" s="127"/>
      <c r="F20" s="128">
        <f t="shared" si="0"/>
        <v>0</v>
      </c>
      <c r="G20" s="88"/>
      <c r="H20" s="88"/>
      <c r="I20" s="88"/>
      <c r="J20" s="88"/>
      <c r="K20" s="88"/>
      <c r="L20" s="88"/>
      <c r="M20" s="88"/>
      <c r="N20" s="88"/>
      <c r="O20" s="88"/>
      <c r="P20" s="88"/>
      <c r="Q20" s="88"/>
      <c r="R20" s="88"/>
      <c r="S20" s="88"/>
      <c r="T20" s="88"/>
      <c r="U20" s="88"/>
      <c r="V20" s="88"/>
      <c r="W20" s="88"/>
      <c r="X20" s="88"/>
    </row>
    <row r="21" spans="1:24" ht="12">
      <c r="A21" s="133"/>
      <c r="B21" s="134"/>
      <c r="C21" s="134"/>
      <c r="D21" s="134"/>
      <c r="E21" s="127"/>
      <c r="F21" s="128">
        <f t="shared" si="0"/>
        <v>0</v>
      </c>
      <c r="G21" s="88"/>
      <c r="H21" s="88"/>
      <c r="I21" s="88"/>
      <c r="J21" s="88"/>
      <c r="K21" s="88"/>
      <c r="L21" s="88"/>
      <c r="M21" s="88"/>
      <c r="N21" s="88"/>
      <c r="O21" s="88"/>
      <c r="P21" s="88"/>
      <c r="Q21" s="88"/>
      <c r="R21" s="88"/>
      <c r="S21" s="88"/>
      <c r="T21" s="88"/>
      <c r="U21" s="88"/>
      <c r="V21" s="88"/>
      <c r="W21" s="88"/>
      <c r="X21" s="88"/>
    </row>
    <row r="22" spans="1:24" ht="12">
      <c r="A22" s="135"/>
      <c r="B22" s="134"/>
      <c r="C22" s="134"/>
      <c r="D22" s="134"/>
      <c r="E22" s="127"/>
      <c r="F22" s="128">
        <f t="shared" si="0"/>
        <v>0</v>
      </c>
      <c r="G22" s="88"/>
      <c r="H22" s="88"/>
      <c r="I22" s="88"/>
      <c r="J22" s="88"/>
      <c r="K22" s="88"/>
      <c r="L22" s="88"/>
      <c r="M22" s="88"/>
      <c r="N22" s="88"/>
      <c r="O22" s="88"/>
      <c r="P22" s="88"/>
      <c r="Q22" s="88"/>
      <c r="R22" s="88"/>
      <c r="S22" s="88"/>
      <c r="T22" s="88"/>
      <c r="U22" s="88"/>
      <c r="V22" s="88"/>
      <c r="W22" s="88"/>
      <c r="X22" s="88"/>
    </row>
    <row r="23" spans="1:24" ht="12">
      <c r="A23" s="133"/>
      <c r="B23" s="134"/>
      <c r="C23" s="134"/>
      <c r="D23" s="134"/>
      <c r="E23" s="127"/>
      <c r="F23" s="128">
        <f t="shared" si="0"/>
        <v>0</v>
      </c>
      <c r="G23" s="88"/>
      <c r="H23" s="88"/>
      <c r="I23" s="88"/>
      <c r="J23" s="88"/>
      <c r="K23" s="88"/>
      <c r="L23" s="88"/>
      <c r="M23" s="88"/>
      <c r="N23" s="88"/>
      <c r="O23" s="88"/>
      <c r="P23" s="88"/>
      <c r="Q23" s="88"/>
      <c r="R23" s="88"/>
      <c r="S23" s="88"/>
      <c r="T23" s="88"/>
      <c r="U23" s="88"/>
      <c r="V23" s="88"/>
      <c r="W23" s="88"/>
      <c r="X23" s="88"/>
    </row>
    <row r="24" spans="1:24" ht="12">
      <c r="A24" s="135"/>
      <c r="B24" s="134"/>
      <c r="C24" s="134"/>
      <c r="D24" s="134"/>
      <c r="E24" s="127"/>
      <c r="F24" s="128">
        <f t="shared" si="0"/>
        <v>0</v>
      </c>
      <c r="G24" s="88"/>
      <c r="H24" s="88"/>
      <c r="I24" s="88"/>
      <c r="J24" s="88"/>
      <c r="K24" s="88"/>
      <c r="L24" s="88"/>
      <c r="M24" s="88"/>
      <c r="N24" s="88"/>
      <c r="O24" s="88"/>
      <c r="P24" s="88"/>
      <c r="Q24" s="88"/>
      <c r="R24" s="88"/>
      <c r="S24" s="88"/>
      <c r="T24" s="88"/>
      <c r="U24" s="88"/>
      <c r="V24" s="88"/>
      <c r="W24" s="88"/>
      <c r="X24" s="88"/>
    </row>
    <row r="25" spans="1:24" ht="12">
      <c r="A25" s="133"/>
      <c r="B25" s="134"/>
      <c r="C25" s="134"/>
      <c r="D25" s="134"/>
      <c r="E25" s="127"/>
      <c r="F25" s="128">
        <f t="shared" si="0"/>
        <v>0</v>
      </c>
      <c r="G25" s="88"/>
      <c r="H25" s="88"/>
      <c r="I25" s="88"/>
      <c r="J25" s="88"/>
      <c r="K25" s="88"/>
      <c r="L25" s="88"/>
      <c r="M25" s="88"/>
      <c r="N25" s="88"/>
      <c r="O25" s="88"/>
      <c r="P25" s="88"/>
      <c r="Q25" s="88"/>
      <c r="R25" s="88"/>
      <c r="S25" s="88"/>
      <c r="T25" s="88"/>
      <c r="U25" s="88"/>
      <c r="V25" s="88"/>
      <c r="W25" s="88"/>
      <c r="X25" s="88"/>
    </row>
    <row r="26" spans="1:24" ht="12">
      <c r="A26" s="135"/>
      <c r="B26" s="134"/>
      <c r="C26" s="134"/>
      <c r="D26" s="134"/>
      <c r="E26" s="127"/>
      <c r="F26" s="128">
        <f t="shared" si="0"/>
        <v>0</v>
      </c>
      <c r="G26" s="88"/>
      <c r="H26" s="88"/>
      <c r="I26" s="88"/>
      <c r="J26" s="88"/>
      <c r="K26" s="88"/>
      <c r="L26" s="88"/>
      <c r="M26" s="88"/>
      <c r="N26" s="88"/>
      <c r="O26" s="88"/>
      <c r="P26" s="88"/>
      <c r="Q26" s="88"/>
      <c r="R26" s="88"/>
      <c r="S26" s="88"/>
      <c r="T26" s="88"/>
      <c r="U26" s="88"/>
      <c r="V26" s="88"/>
      <c r="W26" s="88"/>
      <c r="X26" s="88"/>
    </row>
    <row r="27" spans="1:24" ht="12">
      <c r="A27" s="133"/>
      <c r="B27" s="134"/>
      <c r="C27" s="134"/>
      <c r="D27" s="134"/>
      <c r="E27" s="127"/>
      <c r="F27" s="128">
        <f t="shared" si="0"/>
        <v>0</v>
      </c>
      <c r="G27" s="88"/>
      <c r="H27" s="88"/>
      <c r="I27" s="88"/>
      <c r="J27" s="88"/>
      <c r="K27" s="88"/>
      <c r="L27" s="88"/>
      <c r="M27" s="88"/>
      <c r="N27" s="88"/>
      <c r="O27" s="88"/>
      <c r="P27" s="88"/>
      <c r="Q27" s="88"/>
      <c r="R27" s="88"/>
      <c r="S27" s="88"/>
      <c r="T27" s="88"/>
      <c r="U27" s="88"/>
      <c r="V27" s="88"/>
      <c r="W27" s="88"/>
      <c r="X27" s="88"/>
    </row>
    <row r="28" spans="1:24" ht="12">
      <c r="A28" s="135"/>
      <c r="B28" s="134"/>
      <c r="C28" s="134"/>
      <c r="D28" s="134"/>
      <c r="E28" s="127"/>
      <c r="F28" s="128">
        <f t="shared" si="0"/>
        <v>0</v>
      </c>
      <c r="G28" s="88"/>
      <c r="H28" s="88"/>
      <c r="I28" s="88"/>
      <c r="J28" s="88"/>
      <c r="K28" s="88"/>
      <c r="L28" s="88"/>
      <c r="M28" s="88"/>
      <c r="N28" s="88"/>
      <c r="O28" s="88"/>
      <c r="P28" s="88"/>
      <c r="Q28" s="88"/>
      <c r="R28" s="88"/>
      <c r="S28" s="88"/>
      <c r="T28" s="88"/>
      <c r="U28" s="88"/>
      <c r="V28" s="88"/>
      <c r="W28" s="88"/>
      <c r="X28" s="88"/>
    </row>
    <row r="29" spans="1:24" ht="12">
      <c r="A29" s="133"/>
      <c r="B29" s="134"/>
      <c r="C29" s="134"/>
      <c r="D29" s="134"/>
      <c r="E29" s="127"/>
      <c r="F29" s="128">
        <f t="shared" si="0"/>
        <v>0</v>
      </c>
      <c r="G29" s="88"/>
      <c r="H29" s="88"/>
      <c r="I29" s="88"/>
      <c r="J29" s="88"/>
      <c r="K29" s="88"/>
      <c r="L29" s="88"/>
      <c r="M29" s="88"/>
      <c r="N29" s="88"/>
      <c r="O29" s="88"/>
      <c r="P29" s="88"/>
      <c r="Q29" s="88"/>
      <c r="R29" s="88"/>
      <c r="S29" s="88"/>
      <c r="T29" s="88"/>
      <c r="U29" s="88"/>
      <c r="V29" s="88"/>
      <c r="W29" s="88"/>
      <c r="X29" s="88"/>
    </row>
    <row r="30" spans="1:24" ht="12">
      <c r="A30" s="135"/>
      <c r="B30" s="134"/>
      <c r="C30" s="134"/>
      <c r="D30" s="134"/>
      <c r="E30" s="127"/>
      <c r="F30" s="128">
        <f t="shared" si="0"/>
        <v>0</v>
      </c>
      <c r="G30" s="88"/>
      <c r="H30" s="88"/>
      <c r="I30" s="88"/>
      <c r="J30" s="88"/>
      <c r="K30" s="88"/>
      <c r="L30" s="88"/>
      <c r="M30" s="88"/>
      <c r="N30" s="88"/>
      <c r="O30" s="88"/>
      <c r="P30" s="88"/>
      <c r="Q30" s="88"/>
      <c r="R30" s="88"/>
      <c r="S30" s="88"/>
      <c r="T30" s="88"/>
      <c r="U30" s="88"/>
      <c r="V30" s="88"/>
      <c r="W30" s="88"/>
      <c r="X30" s="88"/>
    </row>
    <row r="31" spans="1:24" ht="12">
      <c r="A31" s="133"/>
      <c r="B31" s="134"/>
      <c r="C31" s="134"/>
      <c r="D31" s="134"/>
      <c r="E31" s="127"/>
      <c r="F31" s="128">
        <f t="shared" si="0"/>
        <v>0</v>
      </c>
      <c r="G31" s="88"/>
      <c r="H31" s="88"/>
      <c r="I31" s="88"/>
      <c r="J31" s="88"/>
      <c r="K31" s="88"/>
      <c r="L31" s="88"/>
      <c r="M31" s="88"/>
      <c r="N31" s="88"/>
      <c r="O31" s="88"/>
      <c r="P31" s="88"/>
      <c r="Q31" s="88"/>
      <c r="R31" s="88"/>
      <c r="S31" s="88"/>
      <c r="T31" s="88"/>
      <c r="U31" s="88"/>
      <c r="V31" s="88"/>
      <c r="W31" s="88"/>
      <c r="X31" s="88"/>
    </row>
    <row r="32" spans="1:24" ht="12">
      <c r="A32" s="133"/>
      <c r="B32" s="134"/>
      <c r="C32" s="134"/>
      <c r="D32" s="134"/>
      <c r="E32" s="127"/>
      <c r="F32" s="128">
        <f t="shared" si="0"/>
        <v>0</v>
      </c>
      <c r="G32" s="88"/>
      <c r="H32" s="88"/>
      <c r="I32" s="88"/>
      <c r="J32" s="88"/>
      <c r="K32" s="88"/>
      <c r="L32" s="88"/>
      <c r="M32" s="88"/>
      <c r="N32" s="88"/>
      <c r="O32" s="88"/>
      <c r="P32" s="88"/>
      <c r="Q32" s="88"/>
      <c r="R32" s="88"/>
      <c r="S32" s="88"/>
      <c r="T32" s="88"/>
      <c r="U32" s="88"/>
      <c r="V32" s="88"/>
      <c r="W32" s="88"/>
      <c r="X32" s="88"/>
    </row>
    <row r="33" spans="1:24" ht="12">
      <c r="A33" s="135"/>
      <c r="B33" s="134"/>
      <c r="C33" s="134"/>
      <c r="D33" s="134"/>
      <c r="E33" s="127"/>
      <c r="F33" s="128">
        <f t="shared" si="0"/>
        <v>0</v>
      </c>
      <c r="G33" s="88"/>
      <c r="H33" s="88"/>
      <c r="I33" s="88"/>
      <c r="J33" s="88"/>
      <c r="K33" s="88"/>
      <c r="L33" s="88"/>
      <c r="M33" s="88"/>
      <c r="N33" s="88"/>
      <c r="O33" s="88"/>
      <c r="P33" s="88"/>
      <c r="Q33" s="88"/>
      <c r="R33" s="88"/>
      <c r="S33" s="88"/>
      <c r="T33" s="88"/>
      <c r="U33" s="88"/>
      <c r="V33" s="88"/>
      <c r="W33" s="88"/>
      <c r="X33" s="88"/>
    </row>
    <row r="34" spans="1:24" ht="12">
      <c r="A34" s="133"/>
      <c r="B34" s="134"/>
      <c r="C34" s="134"/>
      <c r="D34" s="134"/>
      <c r="E34" s="127"/>
      <c r="F34" s="128">
        <f t="shared" si="0"/>
        <v>0</v>
      </c>
      <c r="G34" s="88"/>
      <c r="H34" s="88"/>
      <c r="I34" s="88"/>
      <c r="J34" s="88"/>
      <c r="K34" s="88"/>
      <c r="L34" s="88"/>
      <c r="M34" s="88"/>
      <c r="N34" s="88"/>
      <c r="O34" s="88"/>
      <c r="P34" s="88"/>
      <c r="Q34" s="88"/>
      <c r="R34" s="88"/>
      <c r="S34" s="88"/>
      <c r="T34" s="88"/>
      <c r="U34" s="88"/>
      <c r="V34" s="88"/>
      <c r="W34" s="88"/>
      <c r="X34" s="88"/>
    </row>
    <row r="35" spans="1:24" ht="12" hidden="1">
      <c r="A35" s="92"/>
      <c r="B35" s="90"/>
      <c r="C35" s="90"/>
      <c r="D35" s="90"/>
      <c r="E35" s="124"/>
      <c r="F35" s="87" t="e">
        <f t="shared" ref="F35:F52" si="1">E35*$D$3</f>
        <v>#VALUE!</v>
      </c>
      <c r="G35" s="88"/>
      <c r="H35" s="88"/>
      <c r="I35" s="88"/>
      <c r="J35" s="88"/>
      <c r="K35" s="88"/>
      <c r="L35" s="88"/>
      <c r="M35" s="88"/>
      <c r="N35" s="88"/>
      <c r="O35" s="88"/>
      <c r="P35" s="88"/>
      <c r="Q35" s="88"/>
      <c r="R35" s="88"/>
      <c r="S35" s="88"/>
      <c r="T35" s="88"/>
      <c r="U35" s="88"/>
      <c r="V35" s="88"/>
      <c r="W35" s="88"/>
      <c r="X35" s="88"/>
    </row>
    <row r="36" spans="1:24" ht="12" hidden="1">
      <c r="A36" s="89"/>
      <c r="B36" s="90"/>
      <c r="C36" s="90"/>
      <c r="D36" s="90"/>
      <c r="E36" s="124"/>
      <c r="F36" s="87" t="e">
        <f t="shared" si="1"/>
        <v>#VALUE!</v>
      </c>
      <c r="G36" s="91"/>
      <c r="H36" s="88"/>
      <c r="I36" s="88"/>
      <c r="J36" s="88"/>
      <c r="K36" s="88"/>
      <c r="L36" s="88"/>
      <c r="M36" s="88"/>
      <c r="N36" s="88"/>
      <c r="O36" s="88"/>
      <c r="P36" s="88"/>
      <c r="Q36" s="88"/>
      <c r="R36" s="88"/>
      <c r="S36" s="88"/>
      <c r="T36" s="88"/>
      <c r="U36" s="88"/>
      <c r="V36" s="88"/>
      <c r="W36" s="88"/>
      <c r="X36" s="88"/>
    </row>
    <row r="37" spans="1:24" ht="12" hidden="1">
      <c r="A37" s="92"/>
      <c r="B37" s="90"/>
      <c r="C37" s="90"/>
      <c r="D37" s="90"/>
      <c r="E37" s="124"/>
      <c r="F37" s="87" t="e">
        <f t="shared" si="1"/>
        <v>#VALUE!</v>
      </c>
      <c r="G37" s="88"/>
      <c r="H37" s="88"/>
      <c r="I37" s="88"/>
      <c r="J37" s="88"/>
      <c r="K37" s="88"/>
      <c r="L37" s="88"/>
      <c r="M37" s="88"/>
      <c r="N37" s="88"/>
      <c r="O37" s="88"/>
      <c r="P37" s="88"/>
      <c r="Q37" s="88"/>
      <c r="R37" s="88"/>
      <c r="S37" s="88"/>
      <c r="T37" s="88"/>
      <c r="U37" s="88"/>
      <c r="V37" s="88"/>
      <c r="W37" s="88"/>
      <c r="X37" s="88"/>
    </row>
    <row r="38" spans="1:24" ht="12" hidden="1">
      <c r="A38" s="89"/>
      <c r="B38" s="90"/>
      <c r="C38" s="90"/>
      <c r="D38" s="90"/>
      <c r="E38" s="124"/>
      <c r="F38" s="87" t="e">
        <f t="shared" si="1"/>
        <v>#VALUE!</v>
      </c>
      <c r="G38" s="93"/>
      <c r="H38" s="88"/>
      <c r="I38" s="88"/>
      <c r="J38" s="88"/>
      <c r="K38" s="88"/>
      <c r="L38" s="88"/>
      <c r="M38" s="88"/>
      <c r="N38" s="88"/>
      <c r="O38" s="88"/>
      <c r="P38" s="88"/>
      <c r="Q38" s="88"/>
      <c r="R38" s="88"/>
      <c r="S38" s="88"/>
      <c r="T38" s="88"/>
      <c r="U38" s="88"/>
      <c r="V38" s="88"/>
      <c r="W38" s="88"/>
      <c r="X38" s="88"/>
    </row>
    <row r="39" spans="1:24" ht="12" hidden="1">
      <c r="A39" s="92"/>
      <c r="B39" s="90"/>
      <c r="C39" s="90"/>
      <c r="D39" s="90"/>
      <c r="E39" s="124"/>
      <c r="F39" s="87" t="e">
        <f t="shared" si="1"/>
        <v>#VALUE!</v>
      </c>
      <c r="G39" s="88"/>
      <c r="H39" s="88"/>
      <c r="I39" s="88"/>
      <c r="J39" s="88"/>
      <c r="K39" s="88"/>
      <c r="L39" s="88"/>
      <c r="M39" s="88"/>
      <c r="N39" s="88"/>
      <c r="O39" s="88"/>
      <c r="P39" s="88"/>
      <c r="Q39" s="88"/>
      <c r="R39" s="88"/>
      <c r="S39" s="88"/>
      <c r="T39" s="88"/>
      <c r="U39" s="88"/>
      <c r="V39" s="88"/>
      <c r="W39" s="88"/>
      <c r="X39" s="88"/>
    </row>
    <row r="40" spans="1:24" ht="12" hidden="1">
      <c r="A40" s="89"/>
      <c r="B40" s="90"/>
      <c r="C40" s="90"/>
      <c r="D40" s="90"/>
      <c r="E40" s="124"/>
      <c r="F40" s="87" t="e">
        <f t="shared" si="1"/>
        <v>#VALUE!</v>
      </c>
      <c r="G40" s="88"/>
      <c r="H40" s="88"/>
      <c r="I40" s="88"/>
      <c r="J40" s="88"/>
      <c r="K40" s="88"/>
      <c r="L40" s="88"/>
      <c r="M40" s="88"/>
      <c r="N40" s="88"/>
      <c r="O40" s="88"/>
      <c r="P40" s="88"/>
      <c r="Q40" s="88"/>
      <c r="R40" s="88"/>
      <c r="S40" s="88"/>
      <c r="T40" s="88"/>
      <c r="U40" s="88"/>
      <c r="V40" s="88"/>
      <c r="W40" s="88"/>
      <c r="X40" s="88"/>
    </row>
    <row r="41" spans="1:24" ht="12" hidden="1">
      <c r="A41" s="92"/>
      <c r="B41" s="90"/>
      <c r="C41" s="90"/>
      <c r="D41" s="90"/>
      <c r="E41" s="124"/>
      <c r="F41" s="87" t="e">
        <f t="shared" si="1"/>
        <v>#VALUE!</v>
      </c>
      <c r="G41" s="88"/>
      <c r="H41" s="88"/>
      <c r="I41" s="88"/>
      <c r="J41" s="88"/>
      <c r="K41" s="88"/>
      <c r="L41" s="88"/>
      <c r="M41" s="88"/>
      <c r="N41" s="88"/>
      <c r="O41" s="88"/>
      <c r="P41" s="88"/>
      <c r="Q41" s="88"/>
      <c r="R41" s="88"/>
      <c r="S41" s="88"/>
      <c r="T41" s="88"/>
      <c r="U41" s="88"/>
      <c r="V41" s="88"/>
      <c r="W41" s="88"/>
      <c r="X41" s="88"/>
    </row>
    <row r="42" spans="1:24" ht="12" hidden="1">
      <c r="A42" s="89"/>
      <c r="B42" s="90"/>
      <c r="C42" s="90"/>
      <c r="D42" s="90"/>
      <c r="E42" s="124"/>
      <c r="F42" s="87" t="e">
        <f t="shared" si="1"/>
        <v>#VALUE!</v>
      </c>
      <c r="G42" s="88"/>
      <c r="H42" s="88"/>
      <c r="I42" s="88"/>
      <c r="J42" s="88"/>
      <c r="K42" s="88"/>
      <c r="L42" s="88"/>
      <c r="M42" s="88"/>
      <c r="N42" s="88"/>
      <c r="O42" s="88"/>
      <c r="P42" s="88"/>
      <c r="Q42" s="88"/>
      <c r="R42" s="88"/>
      <c r="S42" s="88"/>
      <c r="T42" s="88"/>
      <c r="U42" s="88"/>
      <c r="V42" s="88"/>
      <c r="W42" s="88"/>
      <c r="X42" s="88"/>
    </row>
    <row r="43" spans="1:24" ht="12" hidden="1">
      <c r="A43" s="92"/>
      <c r="B43" s="90"/>
      <c r="C43" s="90"/>
      <c r="D43" s="90"/>
      <c r="E43" s="124"/>
      <c r="F43" s="87" t="e">
        <f t="shared" si="1"/>
        <v>#VALUE!</v>
      </c>
      <c r="G43" s="88"/>
      <c r="H43" s="88"/>
      <c r="I43" s="88"/>
      <c r="J43" s="88"/>
      <c r="K43" s="88"/>
      <c r="L43" s="88"/>
      <c r="M43" s="88"/>
      <c r="N43" s="88"/>
      <c r="O43" s="88"/>
      <c r="P43" s="88"/>
      <c r="Q43" s="88"/>
      <c r="R43" s="88"/>
      <c r="S43" s="88"/>
      <c r="T43" s="88"/>
      <c r="U43" s="88"/>
      <c r="V43" s="88"/>
      <c r="W43" s="88"/>
      <c r="X43" s="88"/>
    </row>
    <row r="44" spans="1:24" ht="12" hidden="1">
      <c r="A44" s="89"/>
      <c r="B44" s="90"/>
      <c r="C44" s="90"/>
      <c r="D44" s="90"/>
      <c r="E44" s="124"/>
      <c r="F44" s="87" t="e">
        <f t="shared" si="1"/>
        <v>#VALUE!</v>
      </c>
      <c r="G44" s="88"/>
      <c r="H44" s="88"/>
      <c r="I44" s="88"/>
      <c r="J44" s="88"/>
      <c r="K44" s="88"/>
      <c r="L44" s="88"/>
      <c r="M44" s="88"/>
      <c r="N44" s="88"/>
      <c r="O44" s="88"/>
      <c r="P44" s="88"/>
      <c r="Q44" s="88"/>
      <c r="R44" s="88"/>
      <c r="S44" s="88"/>
      <c r="T44" s="88"/>
      <c r="U44" s="88"/>
      <c r="V44" s="88"/>
      <c r="W44" s="88"/>
      <c r="X44" s="88"/>
    </row>
    <row r="45" spans="1:24" ht="12" hidden="1">
      <c r="A45" s="92"/>
      <c r="B45" s="90"/>
      <c r="C45" s="90"/>
      <c r="D45" s="90"/>
      <c r="E45" s="124"/>
      <c r="F45" s="87" t="e">
        <f t="shared" si="1"/>
        <v>#VALUE!</v>
      </c>
      <c r="G45" s="88"/>
      <c r="H45" s="88"/>
      <c r="I45" s="88"/>
      <c r="J45" s="88"/>
      <c r="K45" s="88"/>
      <c r="L45" s="88"/>
      <c r="M45" s="88"/>
      <c r="N45" s="88"/>
      <c r="O45" s="88"/>
      <c r="P45" s="88"/>
      <c r="Q45" s="88"/>
      <c r="R45" s="88"/>
      <c r="S45" s="88"/>
      <c r="T45" s="88"/>
      <c r="U45" s="88"/>
      <c r="V45" s="88"/>
      <c r="W45" s="88"/>
      <c r="X45" s="88"/>
    </row>
    <row r="46" spans="1:24" ht="12" hidden="1">
      <c r="A46" s="89"/>
      <c r="B46" s="90"/>
      <c r="C46" s="90"/>
      <c r="D46" s="90"/>
      <c r="E46" s="124"/>
      <c r="F46" s="87" t="e">
        <f t="shared" si="1"/>
        <v>#VALUE!</v>
      </c>
      <c r="G46" s="88"/>
      <c r="H46" s="88"/>
      <c r="I46" s="88"/>
      <c r="J46" s="88"/>
      <c r="K46" s="88"/>
      <c r="L46" s="88"/>
      <c r="M46" s="88"/>
      <c r="N46" s="88"/>
      <c r="O46" s="88"/>
      <c r="P46" s="88"/>
      <c r="Q46" s="88"/>
      <c r="R46" s="88"/>
      <c r="S46" s="88"/>
      <c r="T46" s="88"/>
      <c r="U46" s="88"/>
      <c r="V46" s="88"/>
      <c r="W46" s="88"/>
      <c r="X46" s="88"/>
    </row>
    <row r="47" spans="1:24" ht="12" hidden="1">
      <c r="A47" s="92"/>
      <c r="B47" s="90"/>
      <c r="C47" s="90"/>
      <c r="D47" s="90"/>
      <c r="E47" s="124"/>
      <c r="F47" s="87" t="e">
        <f t="shared" si="1"/>
        <v>#VALUE!</v>
      </c>
      <c r="G47" s="88"/>
      <c r="H47" s="88"/>
      <c r="I47" s="88"/>
      <c r="J47" s="88"/>
      <c r="K47" s="88"/>
      <c r="L47" s="88"/>
      <c r="M47" s="88"/>
      <c r="N47" s="88"/>
      <c r="O47" s="88"/>
      <c r="P47" s="88"/>
      <c r="Q47" s="88"/>
      <c r="R47" s="88"/>
      <c r="S47" s="88"/>
      <c r="T47" s="88"/>
      <c r="U47" s="88"/>
      <c r="V47" s="88"/>
      <c r="W47" s="88"/>
      <c r="X47" s="88"/>
    </row>
    <row r="48" spans="1:24" ht="12" hidden="1">
      <c r="A48" s="89"/>
      <c r="B48" s="90"/>
      <c r="C48" s="90"/>
      <c r="D48" s="90"/>
      <c r="E48" s="124"/>
      <c r="F48" s="87" t="e">
        <f t="shared" si="1"/>
        <v>#VALUE!</v>
      </c>
      <c r="G48" s="88"/>
      <c r="H48" s="88"/>
      <c r="I48" s="88"/>
      <c r="J48" s="88"/>
      <c r="K48" s="88"/>
      <c r="L48" s="88"/>
      <c r="M48" s="88"/>
      <c r="N48" s="88"/>
      <c r="O48" s="88"/>
      <c r="P48" s="88"/>
      <c r="Q48" s="88"/>
      <c r="R48" s="88"/>
      <c r="S48" s="88"/>
      <c r="T48" s="88"/>
      <c r="U48" s="88"/>
      <c r="V48" s="88"/>
      <c r="W48" s="88"/>
      <c r="X48" s="88"/>
    </row>
    <row r="49" spans="1:24" ht="12" hidden="1">
      <c r="A49" s="92"/>
      <c r="B49" s="90"/>
      <c r="C49" s="90"/>
      <c r="D49" s="90"/>
      <c r="E49" s="124"/>
      <c r="F49" s="87" t="e">
        <f t="shared" si="1"/>
        <v>#VALUE!</v>
      </c>
      <c r="G49" s="88"/>
      <c r="H49" s="88"/>
      <c r="I49" s="88"/>
      <c r="J49" s="88"/>
      <c r="K49" s="88"/>
      <c r="L49" s="88"/>
      <c r="M49" s="88"/>
      <c r="N49" s="88"/>
      <c r="O49" s="88"/>
      <c r="P49" s="88"/>
      <c r="Q49" s="88"/>
      <c r="R49" s="88"/>
      <c r="S49" s="88"/>
      <c r="T49" s="88"/>
      <c r="U49" s="88"/>
      <c r="V49" s="88"/>
      <c r="W49" s="88"/>
      <c r="X49" s="88"/>
    </row>
    <row r="50" spans="1:24" ht="12" hidden="1">
      <c r="A50" s="89"/>
      <c r="B50" s="90"/>
      <c r="C50" s="90"/>
      <c r="D50" s="90"/>
      <c r="E50" s="124"/>
      <c r="F50" s="87" t="e">
        <f t="shared" si="1"/>
        <v>#VALUE!</v>
      </c>
      <c r="G50" s="88"/>
      <c r="H50" s="88"/>
      <c r="I50" s="88"/>
      <c r="J50" s="88"/>
      <c r="K50" s="88"/>
      <c r="L50" s="88"/>
      <c r="M50" s="88"/>
      <c r="N50" s="88"/>
      <c r="O50" s="88"/>
      <c r="P50" s="88"/>
      <c r="Q50" s="88"/>
      <c r="R50" s="88"/>
      <c r="S50" s="88"/>
      <c r="T50" s="88"/>
      <c r="U50" s="88"/>
      <c r="V50" s="88"/>
      <c r="W50" s="88"/>
      <c r="X50" s="88"/>
    </row>
    <row r="51" spans="1:24" ht="12" hidden="1">
      <c r="A51" s="92"/>
      <c r="B51" s="90"/>
      <c r="C51" s="90"/>
      <c r="D51" s="90"/>
      <c r="E51" s="124"/>
      <c r="F51" s="87" t="e">
        <f t="shared" si="1"/>
        <v>#VALUE!</v>
      </c>
      <c r="G51" s="88"/>
      <c r="H51" s="88"/>
      <c r="I51" s="88"/>
      <c r="J51" s="88"/>
      <c r="K51" s="88"/>
      <c r="L51" s="88"/>
      <c r="M51" s="88"/>
      <c r="N51" s="88"/>
      <c r="O51" s="88"/>
      <c r="P51" s="88"/>
      <c r="Q51" s="88"/>
      <c r="R51" s="88"/>
      <c r="S51" s="88"/>
      <c r="T51" s="88"/>
      <c r="U51" s="88"/>
      <c r="V51" s="88"/>
      <c r="W51" s="88"/>
      <c r="X51" s="88"/>
    </row>
    <row r="52" spans="1:24" ht="12" hidden="1">
      <c r="A52" s="89"/>
      <c r="B52" s="90"/>
      <c r="C52" s="90"/>
      <c r="D52" s="90"/>
      <c r="E52" s="124"/>
      <c r="F52" s="87" t="e">
        <f t="shared" si="1"/>
        <v>#VALUE!</v>
      </c>
      <c r="G52" s="88"/>
      <c r="H52" s="88"/>
      <c r="I52" s="88"/>
      <c r="J52" s="88"/>
      <c r="K52" s="88"/>
      <c r="L52" s="88"/>
      <c r="M52" s="88"/>
      <c r="N52" s="88"/>
      <c r="O52" s="88"/>
      <c r="P52" s="88"/>
      <c r="Q52" s="88"/>
      <c r="R52" s="88"/>
      <c r="S52" s="88"/>
      <c r="T52" s="88"/>
      <c r="U52" s="88"/>
      <c r="V52" s="88"/>
      <c r="W52" s="88"/>
      <c r="X52" s="88"/>
    </row>
    <row r="53" spans="1:24">
      <c r="A53" s="94"/>
      <c r="B53" s="95"/>
      <c r="C53" s="95"/>
      <c r="D53" s="107" t="s">
        <v>95</v>
      </c>
      <c r="E53" s="125">
        <f>SUM(E10:E34)</f>
        <v>205.8</v>
      </c>
      <c r="F53" s="136">
        <f>SUM(F10:F34)</f>
        <v>102.9</v>
      </c>
    </row>
    <row r="54" spans="1:24" ht="14" thickBot="1">
      <c r="A54" s="96"/>
      <c r="B54" s="96"/>
      <c r="C54" s="96"/>
      <c r="D54" s="96"/>
      <c r="E54" s="97"/>
      <c r="F54" s="97"/>
      <c r="G54" s="98"/>
    </row>
    <row r="55" spans="1:24" ht="14" thickBot="1">
      <c r="A55" s="78"/>
      <c r="B55" s="78"/>
      <c r="C55" s="78"/>
      <c r="D55" s="78"/>
      <c r="E55" s="78"/>
      <c r="F55" s="78"/>
      <c r="G55" s="99"/>
    </row>
    <row r="56" spans="1:24">
      <c r="A56" s="157"/>
      <c r="B56" s="158"/>
      <c r="D56" s="100"/>
      <c r="E56" s="102"/>
      <c r="F56" s="111"/>
      <c r="G56" s="78"/>
    </row>
    <row r="57" spans="1:24" ht="14" thickBot="1">
      <c r="A57" s="159"/>
      <c r="B57" s="160"/>
      <c r="D57" s="114"/>
      <c r="E57" s="113"/>
      <c r="F57" s="112"/>
      <c r="G57" s="78"/>
    </row>
    <row r="58" spans="1:24">
      <c r="A58" s="161" t="s">
        <v>116</v>
      </c>
      <c r="B58" s="161"/>
      <c r="C58" s="88"/>
      <c r="D58" s="137" t="s">
        <v>117</v>
      </c>
      <c r="E58" s="137" t="s">
        <v>118</v>
      </c>
      <c r="F58" s="138"/>
      <c r="G58" s="78"/>
    </row>
    <row r="59" spans="1:24">
      <c r="A59" s="88"/>
      <c r="B59" s="139"/>
      <c r="C59" s="88"/>
      <c r="D59" s="88"/>
      <c r="E59" s="137"/>
      <c r="F59" s="138"/>
      <c r="G59" s="78"/>
    </row>
    <row r="60" spans="1:24">
      <c r="A60" s="152"/>
      <c r="B60" s="152"/>
      <c r="C60" s="88"/>
      <c r="D60" s="88"/>
      <c r="E60" s="140"/>
      <c r="F60" s="141"/>
      <c r="G60" s="78"/>
    </row>
    <row r="61" spans="1:24">
      <c r="A61" s="153" t="s">
        <v>177</v>
      </c>
      <c r="B61" s="153"/>
      <c r="C61" s="88"/>
      <c r="D61" s="88"/>
      <c r="E61" s="153" t="s">
        <v>177</v>
      </c>
      <c r="F61" s="153"/>
      <c r="G61" s="78"/>
    </row>
    <row r="62" spans="1:24">
      <c r="A62" s="121"/>
      <c r="B62" s="106"/>
      <c r="C62" s="106"/>
      <c r="D62" s="106"/>
      <c r="E62" s="106"/>
      <c r="F62" s="106"/>
    </row>
    <row r="63" spans="1:24">
      <c r="A63" s="122" t="s">
        <v>104</v>
      </c>
      <c r="B63" s="106"/>
      <c r="C63" s="106"/>
      <c r="D63" s="106"/>
      <c r="E63" s="106"/>
      <c r="F63" s="106"/>
    </row>
    <row r="64" spans="1:24">
      <c r="A64" s="123" t="s">
        <v>102</v>
      </c>
      <c r="B64" s="106"/>
      <c r="C64" s="106"/>
      <c r="D64" s="106"/>
      <c r="E64" s="106"/>
      <c r="F64" s="106"/>
    </row>
  </sheetData>
  <sheetCalcPr fullCalcOnLoad="1"/>
  <mergeCells count="6">
    <mergeCell ref="A1:F1"/>
    <mergeCell ref="A56:B57"/>
    <mergeCell ref="A58:B58"/>
    <mergeCell ref="A60:B60"/>
    <mergeCell ref="A61:B61"/>
    <mergeCell ref="E61:F61"/>
  </mergeCells>
  <phoneticPr fontId="18" type="noConversion"/>
  <dataValidations count="2">
    <dataValidation type="list" allowBlank="1" showInputMessage="1" showErrorMessage="1" sqref="D3">
      <formula1>ProgramSchool</formula1>
    </dataValidation>
    <dataValidation type="list" allowBlank="1" showInputMessage="1" showErrorMessage="1" sqref="D4">
      <formula1>EnterPeriod</formula1>
    </dataValidation>
  </dataValidations>
  <hyperlinks>
    <hyperlink ref="B6" r:id="rId1"/>
  </hyperlinks>
  <printOptions horizontalCentered="1" verticalCentered="1"/>
  <pageMargins left="0.25" right="0.25" top="0.25" bottom="0.25" header="0.3" footer="0.3"/>
  <extLst>
    <ext xmlns:mx="http://schemas.microsoft.com/office/mac/excel/2008/main" uri="http://schemas.microsoft.com/office/mac/excel/2008/main">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Q54"/>
  <sheetViews>
    <sheetView topLeftCell="E19" workbookViewId="0">
      <selection activeCell="O19" sqref="O19"/>
    </sheetView>
  </sheetViews>
  <sheetFormatPr baseColWidth="10" defaultColWidth="8.83203125" defaultRowHeight="12"/>
  <cols>
    <col min="1" max="1" width="20.6640625" style="4" customWidth="1"/>
    <col min="2" max="2" width="40.6640625" customWidth="1"/>
    <col min="6" max="6" width="19.5" customWidth="1"/>
    <col min="7" max="7" width="10.5" customWidth="1"/>
    <col min="9" max="9" width="14.1640625" customWidth="1"/>
    <col min="10" max="10" width="25.83203125" customWidth="1"/>
    <col min="11" max="12" width="12.6640625" customWidth="1"/>
    <col min="13" max="13" width="23" bestFit="1" customWidth="1"/>
    <col min="15" max="15" width="26.33203125" bestFit="1" customWidth="1"/>
    <col min="16" max="16" width="29.5" style="4" customWidth="1"/>
    <col min="17" max="17" width="12.1640625" customWidth="1"/>
  </cols>
  <sheetData>
    <row r="1" spans="1:17">
      <c r="A1" s="7" t="s">
        <v>247</v>
      </c>
      <c r="F1" s="1" t="s">
        <v>179</v>
      </c>
      <c r="G1" s="1"/>
      <c r="I1" s="1" t="s">
        <v>249</v>
      </c>
      <c r="J1" s="1"/>
      <c r="K1" s="1" t="s">
        <v>248</v>
      </c>
      <c r="L1" s="1"/>
      <c r="M1" s="1" t="s">
        <v>122</v>
      </c>
      <c r="O1" s="7" t="s">
        <v>131</v>
      </c>
    </row>
    <row r="2" spans="1:17">
      <c r="A2" s="5" t="s">
        <v>246</v>
      </c>
      <c r="B2" s="1" t="s">
        <v>178</v>
      </c>
      <c r="C2" s="1" t="s">
        <v>187</v>
      </c>
      <c r="F2" s="2" t="s">
        <v>185</v>
      </c>
      <c r="G2" s="2" t="s">
        <v>156</v>
      </c>
      <c r="I2" t="s">
        <v>239</v>
      </c>
      <c r="K2" s="1"/>
      <c r="L2" s="1"/>
      <c r="M2" t="s">
        <v>123</v>
      </c>
      <c r="O2" s="5" t="s">
        <v>132</v>
      </c>
      <c r="P2" s="5" t="s">
        <v>178</v>
      </c>
      <c r="Q2" s="1" t="s">
        <v>187</v>
      </c>
    </row>
    <row r="3" spans="1:17" ht="60">
      <c r="A3" s="4" t="s">
        <v>193</v>
      </c>
      <c r="B3" s="4" t="s">
        <v>309</v>
      </c>
      <c r="C3">
        <v>110611</v>
      </c>
      <c r="F3" t="s">
        <v>61</v>
      </c>
      <c r="G3" s="48">
        <v>39979</v>
      </c>
      <c r="I3" s="2" t="s">
        <v>37</v>
      </c>
      <c r="J3" s="4" t="s">
        <v>1</v>
      </c>
      <c r="K3">
        <v>1</v>
      </c>
      <c r="M3" s="4" t="s">
        <v>2</v>
      </c>
      <c r="O3" t="s">
        <v>133</v>
      </c>
      <c r="P3" s="6"/>
      <c r="Q3" s="25">
        <v>0</v>
      </c>
    </row>
    <row r="4" spans="1:17" ht="36">
      <c r="A4" s="4" t="s">
        <v>191</v>
      </c>
      <c r="B4" s="4" t="s">
        <v>314</v>
      </c>
      <c r="C4">
        <v>110642</v>
      </c>
      <c r="F4" t="s">
        <v>62</v>
      </c>
      <c r="G4" s="48">
        <v>39994</v>
      </c>
      <c r="I4" s="2" t="s">
        <v>38</v>
      </c>
      <c r="J4" s="6" t="s">
        <v>3</v>
      </c>
      <c r="K4">
        <v>3</v>
      </c>
      <c r="M4" s="2" t="s">
        <v>37</v>
      </c>
      <c r="O4" t="s">
        <v>134</v>
      </c>
      <c r="P4" s="6"/>
      <c r="Q4" s="25">
        <v>1</v>
      </c>
    </row>
    <row r="5" spans="1:17" ht="24">
      <c r="A5" s="4" t="s">
        <v>315</v>
      </c>
      <c r="B5" s="4" t="s">
        <v>316</v>
      </c>
      <c r="C5">
        <v>110643</v>
      </c>
      <c r="F5" t="s">
        <v>63</v>
      </c>
      <c r="G5" s="48">
        <v>40009</v>
      </c>
      <c r="I5" s="6" t="s">
        <v>39</v>
      </c>
      <c r="J5" s="6" t="s">
        <v>3</v>
      </c>
      <c r="K5">
        <v>4</v>
      </c>
      <c r="M5" s="2" t="s">
        <v>38</v>
      </c>
      <c r="O5" t="s">
        <v>135</v>
      </c>
      <c r="P5" s="6"/>
      <c r="Q5" s="25">
        <v>2</v>
      </c>
    </row>
    <row r="6" spans="1:17" ht="60">
      <c r="A6" s="4" t="s">
        <v>295</v>
      </c>
      <c r="B6" s="4" t="s">
        <v>296</v>
      </c>
      <c r="C6">
        <v>223325</v>
      </c>
      <c r="F6" t="s">
        <v>64</v>
      </c>
      <c r="G6" s="48">
        <v>40025</v>
      </c>
      <c r="I6" s="4" t="s">
        <v>40</v>
      </c>
      <c r="J6" s="6" t="s">
        <v>3</v>
      </c>
      <c r="K6">
        <v>5</v>
      </c>
      <c r="M6" s="4" t="s">
        <v>39</v>
      </c>
      <c r="O6" t="s">
        <v>136</v>
      </c>
      <c r="P6" s="6"/>
      <c r="Q6" s="25">
        <v>4</v>
      </c>
    </row>
    <row r="7" spans="1:17" ht="60">
      <c r="A7" s="4" t="s">
        <v>297</v>
      </c>
      <c r="B7" s="4" t="s">
        <v>296</v>
      </c>
      <c r="C7">
        <v>223580</v>
      </c>
      <c r="F7" t="s">
        <v>65</v>
      </c>
      <c r="G7" s="48">
        <v>40040</v>
      </c>
      <c r="I7" s="4" t="s">
        <v>41</v>
      </c>
      <c r="J7" s="6" t="s">
        <v>3</v>
      </c>
      <c r="K7">
        <v>6</v>
      </c>
      <c r="M7" t="s">
        <v>40</v>
      </c>
      <c r="O7" t="s">
        <v>137</v>
      </c>
      <c r="P7" s="6"/>
      <c r="Q7" s="25">
        <v>5</v>
      </c>
    </row>
    <row r="8" spans="1:17" ht="72">
      <c r="A8" s="4" t="s">
        <v>197</v>
      </c>
      <c r="B8" s="4" t="s">
        <v>313</v>
      </c>
      <c r="C8">
        <v>110618</v>
      </c>
      <c r="F8" t="s">
        <v>66</v>
      </c>
      <c r="G8" s="48">
        <v>40056</v>
      </c>
      <c r="I8" s="4" t="s">
        <v>42</v>
      </c>
      <c r="J8" s="6" t="s">
        <v>3</v>
      </c>
      <c r="K8">
        <v>7</v>
      </c>
      <c r="M8" t="s">
        <v>41</v>
      </c>
      <c r="O8" t="s">
        <v>138</v>
      </c>
      <c r="P8" s="6"/>
      <c r="Q8" s="25">
        <v>10</v>
      </c>
    </row>
    <row r="9" spans="1:17" ht="84">
      <c r="A9" s="4" t="s">
        <v>192</v>
      </c>
      <c r="B9" s="4" t="s">
        <v>298</v>
      </c>
      <c r="C9">
        <v>225641</v>
      </c>
      <c r="F9" t="s">
        <v>67</v>
      </c>
      <c r="G9" s="48">
        <v>40071</v>
      </c>
      <c r="I9" s="4" t="s">
        <v>0</v>
      </c>
      <c r="J9" s="4" t="s">
        <v>322</v>
      </c>
      <c r="K9">
        <v>55</v>
      </c>
      <c r="M9" t="s">
        <v>4</v>
      </c>
      <c r="O9" t="s">
        <v>139</v>
      </c>
      <c r="P9" s="6"/>
      <c r="Q9" s="25">
        <v>11</v>
      </c>
    </row>
    <row r="10" spans="1:17" ht="60">
      <c r="A10" s="4" t="s">
        <v>304</v>
      </c>
      <c r="B10" s="4" t="s">
        <v>127</v>
      </c>
      <c r="C10">
        <v>240580</v>
      </c>
      <c r="F10" t="s">
        <v>68</v>
      </c>
      <c r="G10" s="48">
        <v>40086</v>
      </c>
      <c r="I10" t="s">
        <v>321</v>
      </c>
      <c r="J10" s="4" t="s">
        <v>323</v>
      </c>
      <c r="K10">
        <v>99</v>
      </c>
      <c r="O10" t="s">
        <v>140</v>
      </c>
      <c r="P10" s="6"/>
      <c r="Q10" s="25">
        <v>12</v>
      </c>
    </row>
    <row r="11" spans="1:17" ht="60">
      <c r="A11" s="4" t="s">
        <v>202</v>
      </c>
      <c r="B11" s="4" t="s">
        <v>266</v>
      </c>
      <c r="C11">
        <v>240611</v>
      </c>
      <c r="F11" t="s">
        <v>69</v>
      </c>
      <c r="G11" s="48">
        <v>40101</v>
      </c>
      <c r="O11" t="s">
        <v>141</v>
      </c>
      <c r="P11" s="6"/>
      <c r="Q11" s="25">
        <v>20</v>
      </c>
    </row>
    <row r="12" spans="1:17" ht="60">
      <c r="A12" s="4" t="s">
        <v>198</v>
      </c>
      <c r="B12" s="4" t="s">
        <v>306</v>
      </c>
      <c r="C12">
        <v>110533</v>
      </c>
      <c r="F12" t="s">
        <v>70</v>
      </c>
      <c r="G12" s="48">
        <v>40117</v>
      </c>
      <c r="O12" t="s">
        <v>142</v>
      </c>
      <c r="P12" s="6"/>
      <c r="Q12" s="25">
        <v>30</v>
      </c>
    </row>
    <row r="13" spans="1:17" ht="24">
      <c r="A13" s="4" t="s">
        <v>194</v>
      </c>
      <c r="B13" s="4" t="s">
        <v>310</v>
      </c>
      <c r="C13">
        <v>110614</v>
      </c>
      <c r="F13" t="s">
        <v>71</v>
      </c>
      <c r="G13" s="48">
        <v>40132</v>
      </c>
      <c r="J13" s="4"/>
      <c r="O13" t="s">
        <v>143</v>
      </c>
      <c r="P13" s="6"/>
      <c r="Q13" s="25">
        <v>230</v>
      </c>
    </row>
    <row r="14" spans="1:17" ht="24">
      <c r="A14" s="4" t="s">
        <v>201</v>
      </c>
      <c r="B14" s="4" t="s">
        <v>312</v>
      </c>
      <c r="C14">
        <v>110617</v>
      </c>
      <c r="F14" t="s">
        <v>72</v>
      </c>
      <c r="G14" s="48">
        <v>40147</v>
      </c>
      <c r="J14" s="4"/>
      <c r="O14" t="s">
        <v>144</v>
      </c>
      <c r="P14" s="6"/>
      <c r="Q14" s="25">
        <v>930</v>
      </c>
    </row>
    <row r="15" spans="1:17" ht="36">
      <c r="A15" s="4" t="s">
        <v>200</v>
      </c>
      <c r="B15" s="4" t="s">
        <v>317</v>
      </c>
      <c r="C15">
        <v>110644</v>
      </c>
      <c r="F15" t="s">
        <v>73</v>
      </c>
      <c r="G15" s="48">
        <v>40162</v>
      </c>
      <c r="I15" s="4"/>
      <c r="J15" s="4"/>
      <c r="O15" t="s">
        <v>97</v>
      </c>
    </row>
    <row r="16" spans="1:17" ht="60">
      <c r="A16" s="4" t="s">
        <v>318</v>
      </c>
      <c r="B16" s="4" t="s">
        <v>288</v>
      </c>
      <c r="C16">
        <v>110730</v>
      </c>
      <c r="F16" t="s">
        <v>74</v>
      </c>
      <c r="G16" s="48">
        <v>40178</v>
      </c>
      <c r="O16" t="s">
        <v>98</v>
      </c>
      <c r="P16" s="6"/>
      <c r="Q16" s="25"/>
    </row>
    <row r="17" spans="1:15" ht="60">
      <c r="A17" s="4" t="s">
        <v>203</v>
      </c>
      <c r="B17" s="4" t="s">
        <v>301</v>
      </c>
      <c r="C17">
        <v>240535</v>
      </c>
      <c r="F17" t="s">
        <v>75</v>
      </c>
      <c r="G17" s="48">
        <v>40193</v>
      </c>
      <c r="O17" t="s">
        <v>99</v>
      </c>
    </row>
    <row r="18" spans="1:15" ht="84">
      <c r="A18" s="4" t="s">
        <v>302</v>
      </c>
      <c r="B18" s="4" t="s">
        <v>303</v>
      </c>
      <c r="C18">
        <v>240540</v>
      </c>
      <c r="F18" s="2" t="s">
        <v>80</v>
      </c>
      <c r="G18" s="48">
        <v>40209</v>
      </c>
      <c r="O18" t="s">
        <v>100</v>
      </c>
    </row>
    <row r="19" spans="1:15" ht="36">
      <c r="A19" s="4" t="s">
        <v>267</v>
      </c>
      <c r="B19" s="4" t="s">
        <v>126</v>
      </c>
      <c r="C19">
        <v>240730</v>
      </c>
      <c r="F19" t="s">
        <v>78</v>
      </c>
      <c r="G19" s="48">
        <v>40224</v>
      </c>
      <c r="O19" t="s">
        <v>24</v>
      </c>
    </row>
    <row r="20" spans="1:15" ht="36">
      <c r="A20" s="4" t="s">
        <v>206</v>
      </c>
      <c r="B20" s="4" t="s">
        <v>270</v>
      </c>
      <c r="C20">
        <v>262420</v>
      </c>
      <c r="F20" t="s">
        <v>79</v>
      </c>
      <c r="G20" s="48">
        <v>40237</v>
      </c>
      <c r="O20" t="s">
        <v>101</v>
      </c>
    </row>
    <row r="21" spans="1:15" ht="48">
      <c r="A21" s="4" t="s">
        <v>278</v>
      </c>
      <c r="B21" s="4" t="s">
        <v>279</v>
      </c>
      <c r="C21">
        <v>281611</v>
      </c>
      <c r="F21" t="s">
        <v>56</v>
      </c>
      <c r="G21" s="48">
        <v>40252</v>
      </c>
    </row>
    <row r="22" spans="1:15" ht="48">
      <c r="A22" s="4" t="s">
        <v>199</v>
      </c>
      <c r="B22" s="4" t="s">
        <v>274</v>
      </c>
      <c r="C22">
        <v>283540</v>
      </c>
      <c r="F22" t="s">
        <v>57</v>
      </c>
      <c r="G22" s="48">
        <v>40268</v>
      </c>
    </row>
    <row r="23" spans="1:15" ht="36">
      <c r="A23" s="4" t="s">
        <v>275</v>
      </c>
      <c r="B23" s="4" t="s">
        <v>276</v>
      </c>
      <c r="C23">
        <v>284611</v>
      </c>
      <c r="F23" t="s">
        <v>58</v>
      </c>
      <c r="G23" s="48">
        <v>40283</v>
      </c>
    </row>
    <row r="24" spans="1:15" ht="36">
      <c r="A24" s="4" t="s">
        <v>334</v>
      </c>
      <c r="B24" s="4" t="s">
        <v>335</v>
      </c>
      <c r="C24">
        <v>110323</v>
      </c>
      <c r="F24" t="s">
        <v>59</v>
      </c>
      <c r="G24" s="48">
        <v>40298</v>
      </c>
    </row>
    <row r="25" spans="1:15" ht="48">
      <c r="A25" s="4" t="s">
        <v>307</v>
      </c>
      <c r="B25" s="4" t="s">
        <v>308</v>
      </c>
      <c r="C25">
        <v>110560</v>
      </c>
      <c r="F25" t="s">
        <v>60</v>
      </c>
      <c r="G25" s="48">
        <v>40313</v>
      </c>
    </row>
    <row r="26" spans="1:15">
      <c r="A26" s="4" t="s">
        <v>196</v>
      </c>
      <c r="B26" s="4" t="s">
        <v>311</v>
      </c>
      <c r="C26">
        <v>110616</v>
      </c>
      <c r="F26" t="s">
        <v>55</v>
      </c>
      <c r="G26" s="48">
        <v>40329</v>
      </c>
    </row>
    <row r="27" spans="1:15" ht="36">
      <c r="A27" s="4" t="s">
        <v>289</v>
      </c>
      <c r="B27" s="4" t="s">
        <v>124</v>
      </c>
      <c r="C27">
        <v>120643</v>
      </c>
      <c r="F27" t="s">
        <v>76</v>
      </c>
      <c r="G27" s="48">
        <v>40344</v>
      </c>
    </row>
    <row r="28" spans="1:15" ht="36">
      <c r="A28" s="4" t="s">
        <v>290</v>
      </c>
      <c r="B28" s="4" t="s">
        <v>291</v>
      </c>
      <c r="C28">
        <v>141611</v>
      </c>
      <c r="F28" t="s">
        <v>77</v>
      </c>
      <c r="G28" s="48">
        <v>40359</v>
      </c>
    </row>
    <row r="29" spans="1:15" ht="24">
      <c r="A29" s="4" t="s">
        <v>292</v>
      </c>
      <c r="B29" s="4" t="s">
        <v>293</v>
      </c>
      <c r="C29">
        <v>142611</v>
      </c>
      <c r="G29" s="48">
        <v>40009</v>
      </c>
    </row>
    <row r="30" spans="1:15" ht="60">
      <c r="A30" s="4" t="s">
        <v>294</v>
      </c>
      <c r="B30" s="4" t="s">
        <v>125</v>
      </c>
      <c r="C30">
        <v>149611</v>
      </c>
      <c r="G30" s="48">
        <v>40025</v>
      </c>
    </row>
    <row r="31" spans="1:15" ht="84">
      <c r="A31" s="4" t="s">
        <v>207</v>
      </c>
      <c r="B31" s="4" t="s">
        <v>271</v>
      </c>
      <c r="C31">
        <v>262430</v>
      </c>
      <c r="G31" s="48">
        <v>40040</v>
      </c>
    </row>
    <row r="32" spans="1:15" ht="48">
      <c r="A32" s="4" t="s">
        <v>277</v>
      </c>
      <c r="B32" s="4" t="s">
        <v>129</v>
      </c>
      <c r="C32">
        <v>290611</v>
      </c>
      <c r="G32" s="48">
        <v>40056</v>
      </c>
    </row>
    <row r="33" spans="1:7" ht="60">
      <c r="A33" s="6" t="s">
        <v>280</v>
      </c>
      <c r="B33" s="4" t="s">
        <v>325</v>
      </c>
      <c r="C33" s="2">
        <v>7010</v>
      </c>
      <c r="G33" s="48">
        <v>40071</v>
      </c>
    </row>
    <row r="34" spans="1:7" ht="36">
      <c r="A34" s="6" t="s">
        <v>281</v>
      </c>
      <c r="B34" s="4" t="s">
        <v>326</v>
      </c>
      <c r="C34" s="2">
        <v>7050</v>
      </c>
      <c r="G34" s="48">
        <v>40086</v>
      </c>
    </row>
    <row r="35" spans="1:7" ht="36">
      <c r="A35" s="6" t="s">
        <v>282</v>
      </c>
      <c r="B35" s="4" t="s">
        <v>327</v>
      </c>
      <c r="C35" s="2">
        <v>7051</v>
      </c>
      <c r="G35" s="48">
        <v>40101</v>
      </c>
    </row>
    <row r="36" spans="1:7" ht="36">
      <c r="A36" s="6" t="s">
        <v>283</v>
      </c>
      <c r="B36" s="4" t="s">
        <v>328</v>
      </c>
      <c r="C36" s="2">
        <v>7052</v>
      </c>
      <c r="G36" s="48">
        <v>40117</v>
      </c>
    </row>
    <row r="37" spans="1:7" ht="36">
      <c r="A37" s="6" t="s">
        <v>284</v>
      </c>
      <c r="B37" s="4" t="s">
        <v>329</v>
      </c>
      <c r="C37" s="2">
        <v>7053</v>
      </c>
      <c r="G37" s="48">
        <v>40132</v>
      </c>
    </row>
    <row r="38" spans="1:7" ht="36">
      <c r="A38" s="6" t="s">
        <v>285</v>
      </c>
      <c r="B38" s="4" t="s">
        <v>330</v>
      </c>
      <c r="C38" s="2">
        <v>7054</v>
      </c>
      <c r="G38" s="48">
        <v>40147</v>
      </c>
    </row>
    <row r="39" spans="1:7" ht="36">
      <c r="A39" s="6" t="s">
        <v>286</v>
      </c>
      <c r="B39" s="4" t="s">
        <v>331</v>
      </c>
      <c r="C39" s="2">
        <v>7055</v>
      </c>
      <c r="G39" s="48">
        <v>40162</v>
      </c>
    </row>
    <row r="40" spans="1:7" ht="36">
      <c r="A40" s="4" t="s">
        <v>332</v>
      </c>
      <c r="B40" s="4" t="s">
        <v>333</v>
      </c>
      <c r="C40" s="2">
        <v>7090</v>
      </c>
      <c r="G40" s="48">
        <v>40178</v>
      </c>
    </row>
    <row r="41" spans="1:7" ht="84">
      <c r="A41" s="4" t="s">
        <v>195</v>
      </c>
      <c r="B41" s="4" t="s">
        <v>305</v>
      </c>
      <c r="C41">
        <v>110440</v>
      </c>
      <c r="G41" s="48">
        <v>40193</v>
      </c>
    </row>
    <row r="42" spans="1:7" ht="24">
      <c r="A42" s="4" t="s">
        <v>287</v>
      </c>
      <c r="B42" s="4" t="s">
        <v>299</v>
      </c>
      <c r="C42">
        <v>230611</v>
      </c>
      <c r="G42" s="48">
        <v>40209</v>
      </c>
    </row>
    <row r="43" spans="1:7" ht="48">
      <c r="A43" s="4" t="s">
        <v>204</v>
      </c>
      <c r="B43" s="4" t="s">
        <v>300</v>
      </c>
      <c r="C43">
        <v>240531</v>
      </c>
      <c r="G43" s="48">
        <v>40224</v>
      </c>
    </row>
    <row r="44" spans="1:7" ht="24">
      <c r="A44" s="4" t="s">
        <v>268</v>
      </c>
      <c r="B44" s="4" t="s">
        <v>269</v>
      </c>
      <c r="C44">
        <v>250611</v>
      </c>
      <c r="G44" s="48">
        <v>40237</v>
      </c>
    </row>
    <row r="45" spans="1:7" ht="48">
      <c r="A45" s="4" t="s">
        <v>205</v>
      </c>
      <c r="B45" s="4" t="s">
        <v>128</v>
      </c>
      <c r="C45">
        <v>260490</v>
      </c>
      <c r="G45" s="48">
        <v>40252</v>
      </c>
    </row>
    <row r="46" spans="1:7" ht="60">
      <c r="A46" s="4" t="s">
        <v>272</v>
      </c>
      <c r="B46" s="4" t="s">
        <v>273</v>
      </c>
      <c r="C46">
        <v>284430</v>
      </c>
      <c r="G46" s="48">
        <v>40268</v>
      </c>
    </row>
    <row r="47" spans="1:7">
      <c r="G47" s="48">
        <v>40283</v>
      </c>
    </row>
    <row r="48" spans="1:7">
      <c r="G48" s="48">
        <v>40298</v>
      </c>
    </row>
    <row r="49" spans="7:7">
      <c r="G49" s="48">
        <v>40313</v>
      </c>
    </row>
    <row r="50" spans="7:7">
      <c r="G50" s="48">
        <v>40329</v>
      </c>
    </row>
    <row r="51" spans="7:7">
      <c r="G51" s="48">
        <v>40344</v>
      </c>
    </row>
    <row r="52" spans="7:7">
      <c r="G52" s="48">
        <v>40359</v>
      </c>
    </row>
    <row r="53" spans="7:7">
      <c r="G53" s="48">
        <v>40009</v>
      </c>
    </row>
    <row r="54" spans="7:7">
      <c r="G54" s="48">
        <v>40025</v>
      </c>
    </row>
  </sheetData>
  <sheetCalcPr fullCalcOnLoad="1"/>
  <phoneticPr fontId="0" type="noConversion"/>
  <pageMargins left="0.75" right="0.75" top="1" bottom="1" header="0.5" footer="0.5"/>
  <headerFooter alignWithMargins="0"/>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C27"/>
  <sheetViews>
    <sheetView workbookViewId="0">
      <selection activeCell="C12" sqref="C12"/>
    </sheetView>
  </sheetViews>
  <sheetFormatPr baseColWidth="10" defaultColWidth="8.83203125" defaultRowHeight="12"/>
  <cols>
    <col min="1" max="1" width="15" bestFit="1" customWidth="1"/>
  </cols>
  <sheetData>
    <row r="1" spans="1:3">
      <c r="A1" s="1" t="s">
        <v>185</v>
      </c>
      <c r="C1" s="1" t="s">
        <v>239</v>
      </c>
    </row>
    <row r="2" spans="1:3">
      <c r="A2" t="s">
        <v>61</v>
      </c>
      <c r="C2" s="2" t="s">
        <v>5</v>
      </c>
    </row>
    <row r="3" spans="1:3">
      <c r="A3" t="s">
        <v>62</v>
      </c>
      <c r="C3" s="2" t="s">
        <v>6</v>
      </c>
    </row>
    <row r="4" spans="1:3">
      <c r="A4" t="s">
        <v>63</v>
      </c>
      <c r="C4" s="6" t="s">
        <v>7</v>
      </c>
    </row>
    <row r="5" spans="1:3">
      <c r="A5" t="s">
        <v>64</v>
      </c>
      <c r="C5" s="4" t="s">
        <v>8</v>
      </c>
    </row>
    <row r="6" spans="1:3">
      <c r="A6" t="s">
        <v>65</v>
      </c>
      <c r="C6" s="4" t="s">
        <v>9</v>
      </c>
    </row>
    <row r="7" spans="1:3">
      <c r="A7" t="s">
        <v>66</v>
      </c>
      <c r="C7" s="4" t="s">
        <v>10</v>
      </c>
    </row>
    <row r="8" spans="1:3" ht="24">
      <c r="A8" t="s">
        <v>67</v>
      </c>
      <c r="C8" s="4" t="s">
        <v>11</v>
      </c>
    </row>
    <row r="9" spans="1:3">
      <c r="A9" t="s">
        <v>68</v>
      </c>
      <c r="C9" t="s">
        <v>321</v>
      </c>
    </row>
    <row r="10" spans="1:3">
      <c r="A10" t="s">
        <v>69</v>
      </c>
    </row>
    <row r="11" spans="1:3">
      <c r="A11" t="s">
        <v>70</v>
      </c>
    </row>
    <row r="12" spans="1:3">
      <c r="A12" t="s">
        <v>71</v>
      </c>
    </row>
    <row r="13" spans="1:3">
      <c r="A13" t="s">
        <v>72</v>
      </c>
    </row>
    <row r="14" spans="1:3">
      <c r="A14" t="s">
        <v>73</v>
      </c>
    </row>
    <row r="15" spans="1:3">
      <c r="A15" t="s">
        <v>74</v>
      </c>
    </row>
    <row r="16" spans="1:3">
      <c r="A16" t="s">
        <v>75</v>
      </c>
    </row>
    <row r="17" spans="1:1">
      <c r="A17" s="2" t="s">
        <v>80</v>
      </c>
    </row>
    <row r="18" spans="1:1">
      <c r="A18" t="s">
        <v>78</v>
      </c>
    </row>
    <row r="19" spans="1:1">
      <c r="A19" t="s">
        <v>79</v>
      </c>
    </row>
    <row r="20" spans="1:1">
      <c r="A20" t="s">
        <v>56</v>
      </c>
    </row>
    <row r="21" spans="1:1">
      <c r="A21" t="s">
        <v>57</v>
      </c>
    </row>
    <row r="22" spans="1:1">
      <c r="A22" t="s">
        <v>58</v>
      </c>
    </row>
    <row r="23" spans="1:1">
      <c r="A23" t="s">
        <v>59</v>
      </c>
    </row>
    <row r="24" spans="1:1">
      <c r="A24" t="s">
        <v>60</v>
      </c>
    </row>
    <row r="25" spans="1:1">
      <c r="A25" t="s">
        <v>55</v>
      </c>
    </row>
    <row r="26" spans="1:1">
      <c r="A26" t="s">
        <v>76</v>
      </c>
    </row>
    <row r="27" spans="1:1">
      <c r="A27" t="s">
        <v>77</v>
      </c>
    </row>
  </sheetData>
  <sheetCalcPr fullCalcOnLoad="1"/>
  <phoneticPr fontId="18" type="noConversion"/>
  <pageMargins left="0.7" right="0.7" top="0.75" bottom="0.75" header="0.3" footer="0.3"/>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J65"/>
  <sheetViews>
    <sheetView workbookViewId="0">
      <pane xSplit="1" ySplit="2" topLeftCell="B3" activePane="bottomRight" state="frozen"/>
      <selection pane="topRight" activeCell="B1" sqref="B1"/>
      <selection pane="bottomLeft" activeCell="A3" sqref="A3"/>
      <selection pane="bottomRight" activeCell="A3" sqref="A3"/>
    </sheetView>
  </sheetViews>
  <sheetFormatPr baseColWidth="10" defaultColWidth="8.83203125" defaultRowHeight="12"/>
  <cols>
    <col min="6" max="6" width="24.83203125" customWidth="1"/>
    <col min="7" max="7" width="11.5" customWidth="1"/>
    <col min="9" max="9" width="29.83203125" customWidth="1"/>
    <col min="10" max="10" width="9.5" bestFit="1" customWidth="1"/>
  </cols>
  <sheetData>
    <row r="1" spans="1:10">
      <c r="A1" t="str">
        <f>IF('Expense Report'!G64="ERROR - NOT READY TO SEND IN","ERROR","!TRNS")</f>
        <v>ERROR</v>
      </c>
      <c r="B1" t="s">
        <v>146</v>
      </c>
      <c r="C1" t="s">
        <v>147</v>
      </c>
      <c r="D1" t="s">
        <v>148</v>
      </c>
      <c r="E1" t="s">
        <v>149</v>
      </c>
      <c r="F1" t="s">
        <v>150</v>
      </c>
      <c r="G1" t="s">
        <v>151</v>
      </c>
      <c r="H1" t="s">
        <v>152</v>
      </c>
      <c r="I1" t="s">
        <v>153</v>
      </c>
      <c r="J1" t="s">
        <v>154</v>
      </c>
    </row>
    <row r="2" spans="1:10">
      <c r="A2" t="str">
        <f>IF('Expense Report'!G64="ERROR - NOT READY TO SEND IN","ERROR","!SPL")</f>
        <v>ERROR</v>
      </c>
      <c r="B2" t="s">
        <v>155</v>
      </c>
      <c r="C2" t="s">
        <v>147</v>
      </c>
      <c r="D2" t="s">
        <v>148</v>
      </c>
      <c r="E2" t="s">
        <v>149</v>
      </c>
      <c r="F2" t="s">
        <v>150</v>
      </c>
      <c r="G2" t="s">
        <v>151</v>
      </c>
      <c r="H2" t="s">
        <v>152</v>
      </c>
      <c r="I2" t="s">
        <v>153</v>
      </c>
      <c r="J2" t="s">
        <v>154</v>
      </c>
    </row>
    <row r="3" spans="1:10">
      <c r="A3" t="str">
        <f>IF('Expense Report'!G64="ERROR - NOT READY TO SEND IN","ERROR","!ENDTRNS")</f>
        <v>ERROR</v>
      </c>
    </row>
    <row r="4" spans="1:10">
      <c r="A4" t="s">
        <v>159</v>
      </c>
      <c r="C4" t="str">
        <f>IF(G4="","","BILL")</f>
        <v/>
      </c>
      <c r="D4" s="48" t="str">
        <f>IF(G4="","",'Expense Report'!$P$3)</f>
        <v/>
      </c>
      <c r="E4" s="49" t="str">
        <f>IF(G4="","",9999105)</f>
        <v/>
      </c>
      <c r="F4" t="str">
        <f>IF(G4="","",'Expense Report'!C3)</f>
        <v/>
      </c>
      <c r="G4" s="50" t="str">
        <f>IF('Expense Report'!I61=0,"",-ROUND('Expense Report'!I61,2))</f>
        <v/>
      </c>
      <c r="H4" t="str">
        <f>IF(G4="","",'Expense Report'!$P$5)</f>
        <v/>
      </c>
      <c r="I4" s="49" t="str">
        <f>IF(G4="","","Inv #:" &amp; 'Expense Report'!$P$5 &amp; ", AP Code: " &amp; 'Expense Report'!$P$4)</f>
        <v/>
      </c>
      <c r="J4" s="48" t="str">
        <f>IF(G4="","",'Expense Report'!$P$6)</f>
        <v/>
      </c>
    </row>
    <row r="5" spans="1:10">
      <c r="A5" s="51" t="str">
        <f>IF(G5="","","SPL")</f>
        <v/>
      </c>
      <c r="C5" t="str">
        <f>IF(G5="","","BILL")</f>
        <v/>
      </c>
      <c r="D5" s="48" t="str">
        <f>IF(G5="","",'Expense Report'!$P$3)</f>
        <v/>
      </c>
      <c r="E5" s="49" t="str">
        <f>IF(G5="","",'Expense Report'!C11)</f>
        <v/>
      </c>
      <c r="F5" t="str">
        <f>IF(G5="","",IF('Expense Report'!D11="No grant","",'Expense Report'!D11))</f>
        <v/>
      </c>
      <c r="G5" s="58" t="str">
        <f>IF('Expense Report'!I61=0,"",-SUM(G4,G6:G54))</f>
        <v/>
      </c>
      <c r="H5" t="str">
        <f>IF(G5="","",'Expense Report'!$P$5)</f>
        <v/>
      </c>
      <c r="I5" s="49" t="str">
        <f>IF(G5="","","Exp Report: " &amp; 'Expense Report'!$P$5 &amp; " " &amp; 'Expense Report'!G11)</f>
        <v/>
      </c>
      <c r="J5" s="48" t="str">
        <f>IF(G5="","",'Expense Report'!$P$6)</f>
        <v/>
      </c>
    </row>
    <row r="6" spans="1:10">
      <c r="A6" s="51" t="str">
        <f>IF(G6="","","SPL")</f>
        <v/>
      </c>
      <c r="C6" t="str">
        <f>IF(G6="","","BILL")</f>
        <v/>
      </c>
      <c r="D6" s="48" t="str">
        <f>IF(G6="","",'Expense Report'!$P$3)</f>
        <v/>
      </c>
      <c r="E6" s="49" t="str">
        <f>IF(G6="","",'Expense Report'!C12)</f>
        <v/>
      </c>
      <c r="F6" t="str">
        <f>IF(G6="","",IF('Expense Report'!D12="No grant","",'Expense Report'!D12))</f>
        <v/>
      </c>
      <c r="G6" s="50" t="str">
        <f>IF('Expense Report'!I12=0,"",ROUND('Expense Report'!I12,2))</f>
        <v/>
      </c>
      <c r="H6" t="str">
        <f>IF(G6="","",'Expense Report'!$P$5)</f>
        <v/>
      </c>
      <c r="I6" s="49" t="str">
        <f>IF(G6="","","Exp Report: " &amp; 'Expense Report'!$P$5 &amp; " " &amp; 'Expense Report'!G12)</f>
        <v/>
      </c>
      <c r="J6" s="48" t="str">
        <f>IF(G6="","",'Expense Report'!$P$6)</f>
        <v/>
      </c>
    </row>
    <row r="7" spans="1:10">
      <c r="A7" s="51" t="str">
        <f t="shared" ref="A7:A54" si="0">IF(G7="","","SPL")</f>
        <v/>
      </c>
      <c r="C7" t="str">
        <f t="shared" ref="C7:C54" si="1">IF(G7="","","BILL")</f>
        <v/>
      </c>
      <c r="D7" s="48" t="str">
        <f>IF(G7="","",'Expense Report'!$P$3)</f>
        <v/>
      </c>
      <c r="E7" s="49" t="str">
        <f>IF(G7="","",'Expense Report'!C13)</f>
        <v/>
      </c>
      <c r="F7" t="str">
        <f>IF(G7="","",IF('Expense Report'!D13="No grant","",'Expense Report'!D13))</f>
        <v/>
      </c>
      <c r="G7" s="50" t="str">
        <f>IF('Expense Report'!I13=0,"",ROUND('Expense Report'!I13,2))</f>
        <v/>
      </c>
      <c r="H7" t="str">
        <f>IF(G7="","",'Expense Report'!$P$5)</f>
        <v/>
      </c>
      <c r="I7" s="49" t="str">
        <f>IF(G7="","","Exp Report: " &amp; 'Expense Report'!$P$5 &amp; " " &amp; 'Expense Report'!G13)</f>
        <v/>
      </c>
      <c r="J7" s="48" t="str">
        <f>IF(G7="","",'Expense Report'!$P$6)</f>
        <v/>
      </c>
    </row>
    <row r="8" spans="1:10">
      <c r="A8" s="51" t="str">
        <f t="shared" si="0"/>
        <v/>
      </c>
      <c r="C8" t="str">
        <f t="shared" si="1"/>
        <v/>
      </c>
      <c r="D8" s="48" t="str">
        <f>IF(G8="","",'Expense Report'!$P$3)</f>
        <v/>
      </c>
      <c r="E8" s="49" t="str">
        <f>IF(G8="","",'Expense Report'!C14)</f>
        <v/>
      </c>
      <c r="F8" t="str">
        <f>IF(G8="","",IF('Expense Report'!D14="No grant","",'Expense Report'!D14))</f>
        <v/>
      </c>
      <c r="G8" s="50" t="str">
        <f>IF('Expense Report'!I14=0,"",ROUND('Expense Report'!I14,2))</f>
        <v/>
      </c>
      <c r="H8" t="str">
        <f>IF(G8="","",'Expense Report'!$P$5)</f>
        <v/>
      </c>
      <c r="I8" s="49" t="str">
        <f>IF(G8="","","Exp Report: " &amp; 'Expense Report'!$P$5 &amp; " " &amp; 'Expense Report'!G14)</f>
        <v/>
      </c>
      <c r="J8" s="48" t="str">
        <f>IF(G8="","",'Expense Report'!$P$6)</f>
        <v/>
      </c>
    </row>
    <row r="9" spans="1:10">
      <c r="A9" s="51" t="str">
        <f t="shared" si="0"/>
        <v/>
      </c>
      <c r="C9" t="str">
        <f t="shared" si="1"/>
        <v/>
      </c>
      <c r="D9" s="48" t="str">
        <f>IF(G9="","",'Expense Report'!$P$3)</f>
        <v/>
      </c>
      <c r="E9" s="49" t="str">
        <f>IF(G9="","",'Expense Report'!C15)</f>
        <v/>
      </c>
      <c r="F9" t="str">
        <f>IF(G9="","",IF('Expense Report'!D15="No grant","",'Expense Report'!D15))</f>
        <v/>
      </c>
      <c r="G9" s="50" t="str">
        <f>IF('Expense Report'!I15=0,"",ROUND('Expense Report'!I15,2))</f>
        <v/>
      </c>
      <c r="H9" t="str">
        <f>IF(G9="","",'Expense Report'!$P$5)</f>
        <v/>
      </c>
      <c r="I9" s="49" t="str">
        <f>IF(G9="","","Exp Report: " &amp; 'Expense Report'!$P$5 &amp; " " &amp; 'Expense Report'!G15)</f>
        <v/>
      </c>
      <c r="J9" s="48" t="str">
        <f>IF(G9="","",'Expense Report'!$P$6)</f>
        <v/>
      </c>
    </row>
    <row r="10" spans="1:10">
      <c r="A10" s="51" t="str">
        <f t="shared" si="0"/>
        <v/>
      </c>
      <c r="C10" t="str">
        <f t="shared" si="1"/>
        <v/>
      </c>
      <c r="D10" s="48" t="str">
        <f>IF(G10="","",'Expense Report'!$P$3)</f>
        <v/>
      </c>
      <c r="E10" s="49" t="str">
        <f>IF(G10="","",'Expense Report'!C16)</f>
        <v/>
      </c>
      <c r="F10" t="str">
        <f>IF(G10="","",IF('Expense Report'!D16="No grant","",'Expense Report'!D16))</f>
        <v/>
      </c>
      <c r="G10" s="50" t="str">
        <f>IF('Expense Report'!I16=0,"",ROUND('Expense Report'!I16,2))</f>
        <v/>
      </c>
      <c r="H10" t="str">
        <f>IF(G10="","",'Expense Report'!$P$5)</f>
        <v/>
      </c>
      <c r="I10" s="49" t="str">
        <f>IF(G10="","","Exp Report: " &amp; 'Expense Report'!$P$5 &amp; " " &amp; 'Expense Report'!G16)</f>
        <v/>
      </c>
      <c r="J10" s="48" t="str">
        <f>IF(G10="","",'Expense Report'!$P$6)</f>
        <v/>
      </c>
    </row>
    <row r="11" spans="1:10">
      <c r="A11" s="51" t="str">
        <f t="shared" si="0"/>
        <v/>
      </c>
      <c r="C11" t="str">
        <f t="shared" si="1"/>
        <v/>
      </c>
      <c r="D11" s="48" t="str">
        <f>IF(G11="","",'Expense Report'!$P$3)</f>
        <v/>
      </c>
      <c r="E11" s="49" t="str">
        <f>IF(G11="","",'Expense Report'!C17)</f>
        <v/>
      </c>
      <c r="F11" t="str">
        <f>IF(G11="","",IF('Expense Report'!D17="No grant","",'Expense Report'!D17))</f>
        <v/>
      </c>
      <c r="G11" s="50" t="str">
        <f>IF('Expense Report'!I17=0,"",ROUND('Expense Report'!I17,2))</f>
        <v/>
      </c>
      <c r="H11" t="str">
        <f>IF(G11="","",'Expense Report'!$P$5)</f>
        <v/>
      </c>
      <c r="I11" s="49" t="str">
        <f>IF(G11="","","Exp Report: " &amp; 'Expense Report'!$P$5 &amp; " " &amp; 'Expense Report'!G17)</f>
        <v/>
      </c>
      <c r="J11" s="48" t="str">
        <f>IF(G11="","",'Expense Report'!$P$6)</f>
        <v/>
      </c>
    </row>
    <row r="12" spans="1:10">
      <c r="A12" s="51" t="str">
        <f t="shared" si="0"/>
        <v/>
      </c>
      <c r="C12" t="str">
        <f t="shared" si="1"/>
        <v/>
      </c>
      <c r="D12" s="48" t="str">
        <f>IF(G12="","",'Expense Report'!$P$3)</f>
        <v/>
      </c>
      <c r="E12" s="49" t="str">
        <f>IF(G12="","",'Expense Report'!C18)</f>
        <v/>
      </c>
      <c r="F12" t="str">
        <f>IF(G12="","",IF('Expense Report'!D18="No grant","",'Expense Report'!D18))</f>
        <v/>
      </c>
      <c r="G12" s="50" t="str">
        <f>IF('Expense Report'!I18=0,"",ROUND('Expense Report'!I18,2))</f>
        <v/>
      </c>
      <c r="H12" t="str">
        <f>IF(G12="","",'Expense Report'!$P$5)</f>
        <v/>
      </c>
      <c r="I12" s="49" t="str">
        <f>IF(G12="","","Exp Report: " &amp; 'Expense Report'!$P$5 &amp; " " &amp; 'Expense Report'!G18)</f>
        <v/>
      </c>
      <c r="J12" s="48" t="str">
        <f>IF(G12="","",'Expense Report'!$P$6)</f>
        <v/>
      </c>
    </row>
    <row r="13" spans="1:10">
      <c r="A13" s="51" t="str">
        <f t="shared" si="0"/>
        <v/>
      </c>
      <c r="C13" t="str">
        <f t="shared" si="1"/>
        <v/>
      </c>
      <c r="D13" s="48" t="str">
        <f>IF(G13="","",'Expense Report'!$P$3)</f>
        <v/>
      </c>
      <c r="E13" s="49" t="str">
        <f>IF(G13="","",'Expense Report'!C19)</f>
        <v/>
      </c>
      <c r="F13" t="str">
        <f>IF(G13="","",IF('Expense Report'!D19="No grant","",'Expense Report'!D19))</f>
        <v/>
      </c>
      <c r="G13" s="50" t="str">
        <f>IF('Expense Report'!I19=0,"",ROUND('Expense Report'!I19,2))</f>
        <v/>
      </c>
      <c r="H13" t="str">
        <f>IF(G13="","",'Expense Report'!$P$5)</f>
        <v/>
      </c>
      <c r="I13" s="49" t="str">
        <f>IF(G13="","","Exp Report: " &amp; 'Expense Report'!$P$5 &amp; " " &amp; 'Expense Report'!G19)</f>
        <v/>
      </c>
      <c r="J13" s="48" t="str">
        <f>IF(G13="","",'Expense Report'!$P$6)</f>
        <v/>
      </c>
    </row>
    <row r="14" spans="1:10">
      <c r="A14" s="51" t="str">
        <f t="shared" si="0"/>
        <v/>
      </c>
      <c r="C14" t="str">
        <f t="shared" si="1"/>
        <v/>
      </c>
      <c r="D14" s="48" t="str">
        <f>IF(G14="","",'Expense Report'!$P$3)</f>
        <v/>
      </c>
      <c r="E14" s="49" t="str">
        <f>IF(G14="","",'Expense Report'!C20)</f>
        <v/>
      </c>
      <c r="F14" t="str">
        <f>IF(G14="","",IF('Expense Report'!D20="No grant","",'Expense Report'!D20))</f>
        <v/>
      </c>
      <c r="G14" s="50" t="str">
        <f>IF('Expense Report'!I20=0,"",ROUND('Expense Report'!I20,2))</f>
        <v/>
      </c>
      <c r="H14" t="str">
        <f>IF(G14="","",'Expense Report'!$P$5)</f>
        <v/>
      </c>
      <c r="I14" s="49" t="str">
        <f>IF(G14="","","Exp Report: " &amp; 'Expense Report'!$P$5 &amp; " " &amp; 'Expense Report'!G20)</f>
        <v/>
      </c>
      <c r="J14" s="48" t="str">
        <f>IF(G14="","",'Expense Report'!$P$6)</f>
        <v/>
      </c>
    </row>
    <row r="15" spans="1:10">
      <c r="A15" s="51" t="str">
        <f t="shared" si="0"/>
        <v/>
      </c>
      <c r="C15" t="str">
        <f t="shared" si="1"/>
        <v/>
      </c>
      <c r="D15" s="48" t="str">
        <f>IF(G15="","",'Expense Report'!$P$3)</f>
        <v/>
      </c>
      <c r="E15" s="49" t="str">
        <f>IF(G15="","",'Expense Report'!C21)</f>
        <v/>
      </c>
      <c r="F15" t="str">
        <f>IF(G15="","",IF('Expense Report'!D21="No grant","",'Expense Report'!D21))</f>
        <v/>
      </c>
      <c r="G15" s="50" t="str">
        <f>IF('Expense Report'!I21=0,"",ROUND('Expense Report'!I21,2))</f>
        <v/>
      </c>
      <c r="H15" t="str">
        <f>IF(G15="","",'Expense Report'!$P$5)</f>
        <v/>
      </c>
      <c r="I15" s="49" t="str">
        <f>IF(G15="","","Exp Report: " &amp; 'Expense Report'!$P$5 &amp; " " &amp; 'Expense Report'!G21)</f>
        <v/>
      </c>
      <c r="J15" s="48" t="str">
        <f>IF(G15="","",'Expense Report'!$P$6)</f>
        <v/>
      </c>
    </row>
    <row r="16" spans="1:10">
      <c r="A16" s="51" t="str">
        <f t="shared" si="0"/>
        <v/>
      </c>
      <c r="C16" t="str">
        <f t="shared" si="1"/>
        <v/>
      </c>
      <c r="D16" s="48" t="str">
        <f>IF(G16="","",'Expense Report'!$P$3)</f>
        <v/>
      </c>
      <c r="E16" s="49" t="str">
        <f>IF(G16="","",'Expense Report'!C22)</f>
        <v/>
      </c>
      <c r="F16" t="str">
        <f>IF(G16="","",IF('Expense Report'!D22="No grant","",'Expense Report'!D22))</f>
        <v/>
      </c>
      <c r="G16" s="50" t="str">
        <f>IF('Expense Report'!I22=0,"",ROUND('Expense Report'!I22,2))</f>
        <v/>
      </c>
      <c r="H16" t="str">
        <f>IF(G16="","",'Expense Report'!$P$5)</f>
        <v/>
      </c>
      <c r="I16" s="49" t="str">
        <f>IF(G16="","","Exp Report: " &amp; 'Expense Report'!$P$5 &amp; " " &amp; 'Expense Report'!G22)</f>
        <v/>
      </c>
      <c r="J16" s="48" t="str">
        <f>IF(G16="","",'Expense Report'!$P$6)</f>
        <v/>
      </c>
    </row>
    <row r="17" spans="1:10">
      <c r="A17" s="51" t="str">
        <f t="shared" si="0"/>
        <v/>
      </c>
      <c r="C17" t="str">
        <f t="shared" si="1"/>
        <v/>
      </c>
      <c r="D17" s="48" t="str">
        <f>IF(G17="","",'Expense Report'!$P$3)</f>
        <v/>
      </c>
      <c r="E17" s="49" t="str">
        <f>IF(G17="","",'Expense Report'!C23)</f>
        <v/>
      </c>
      <c r="F17" t="str">
        <f>IF(G17="","",IF('Expense Report'!D23="No grant","",'Expense Report'!D23))</f>
        <v/>
      </c>
      <c r="G17" s="50" t="str">
        <f>IF('Expense Report'!I23=0,"",ROUND('Expense Report'!I23,2))</f>
        <v/>
      </c>
      <c r="H17" t="str">
        <f>IF(G17="","",'Expense Report'!$P$5)</f>
        <v/>
      </c>
      <c r="I17" s="49" t="str">
        <f>IF(G17="","","Exp Report: " &amp; 'Expense Report'!$P$5 &amp; " " &amp; 'Expense Report'!G23)</f>
        <v/>
      </c>
      <c r="J17" s="48" t="str">
        <f>IF(G17="","",'Expense Report'!$P$6)</f>
        <v/>
      </c>
    </row>
    <row r="18" spans="1:10">
      <c r="A18" s="51" t="str">
        <f t="shared" si="0"/>
        <v/>
      </c>
      <c r="C18" t="str">
        <f t="shared" si="1"/>
        <v/>
      </c>
      <c r="D18" s="48" t="str">
        <f>IF(G18="","",'Expense Report'!$P$3)</f>
        <v/>
      </c>
      <c r="E18" s="49" t="str">
        <f>IF(G18="","",'Expense Report'!C24)</f>
        <v/>
      </c>
      <c r="F18" t="str">
        <f>IF(G18="","",IF('Expense Report'!D24="No grant","",'Expense Report'!D24))</f>
        <v/>
      </c>
      <c r="G18" s="50" t="str">
        <f>IF('Expense Report'!I24=0,"",ROUND('Expense Report'!I24,2))</f>
        <v/>
      </c>
      <c r="H18" t="str">
        <f>IF(G18="","",'Expense Report'!$P$5)</f>
        <v/>
      </c>
      <c r="I18" s="49" t="str">
        <f>IF(G18="","","Exp Report: " &amp; 'Expense Report'!$P$5 &amp; " " &amp; 'Expense Report'!G24)</f>
        <v/>
      </c>
      <c r="J18" s="48" t="str">
        <f>IF(G18="","",'Expense Report'!$P$6)</f>
        <v/>
      </c>
    </row>
    <row r="19" spans="1:10">
      <c r="A19" s="51" t="str">
        <f t="shared" si="0"/>
        <v/>
      </c>
      <c r="C19" t="str">
        <f t="shared" si="1"/>
        <v/>
      </c>
      <c r="D19" s="48" t="str">
        <f>IF(G19="","",'Expense Report'!$P$3)</f>
        <v/>
      </c>
      <c r="E19" s="49" t="str">
        <f>IF(G19="","",'Expense Report'!C25)</f>
        <v/>
      </c>
      <c r="F19" t="str">
        <f>IF(G19="","",IF('Expense Report'!D25="No grant","",'Expense Report'!D25))</f>
        <v/>
      </c>
      <c r="G19" s="50" t="str">
        <f>IF('Expense Report'!I25=0,"",ROUND('Expense Report'!I25,2))</f>
        <v/>
      </c>
      <c r="H19" t="str">
        <f>IF(G19="","",'Expense Report'!$P$5)</f>
        <v/>
      </c>
      <c r="I19" s="49" t="str">
        <f>IF(G19="","","Exp Report: " &amp; 'Expense Report'!$P$5 &amp; " " &amp; 'Expense Report'!G25)</f>
        <v/>
      </c>
      <c r="J19" s="48" t="str">
        <f>IF(G19="","",'Expense Report'!$P$6)</f>
        <v/>
      </c>
    </row>
    <row r="20" spans="1:10">
      <c r="A20" s="51" t="str">
        <f t="shared" si="0"/>
        <v/>
      </c>
      <c r="C20" t="str">
        <f t="shared" si="1"/>
        <v/>
      </c>
      <c r="D20" s="48" t="str">
        <f>IF(G20="","",'Expense Report'!$P$3)</f>
        <v/>
      </c>
      <c r="E20" s="49" t="str">
        <f>IF(G20="","",'Expense Report'!C26)</f>
        <v/>
      </c>
      <c r="F20" t="str">
        <f>IF(G20="","",IF('Expense Report'!D26="No grant","",'Expense Report'!D26))</f>
        <v/>
      </c>
      <c r="G20" s="50" t="str">
        <f>IF('Expense Report'!I26=0,"",ROUND('Expense Report'!I26,2))</f>
        <v/>
      </c>
      <c r="H20" t="str">
        <f>IF(G20="","",'Expense Report'!$P$5)</f>
        <v/>
      </c>
      <c r="I20" s="49" t="str">
        <f>IF(G20="","","Exp Report: " &amp; 'Expense Report'!$P$5 &amp; " " &amp; 'Expense Report'!G26)</f>
        <v/>
      </c>
      <c r="J20" s="48" t="str">
        <f>IF(G20="","",'Expense Report'!$P$6)</f>
        <v/>
      </c>
    </row>
    <row r="21" spans="1:10">
      <c r="A21" s="51" t="str">
        <f t="shared" si="0"/>
        <v/>
      </c>
      <c r="C21" t="str">
        <f t="shared" si="1"/>
        <v/>
      </c>
      <c r="D21" s="48" t="str">
        <f>IF(G21="","",'Expense Report'!$P$3)</f>
        <v/>
      </c>
      <c r="E21" s="49" t="str">
        <f>IF(G21="","",'Expense Report'!C27)</f>
        <v/>
      </c>
      <c r="F21" t="str">
        <f>IF(G21="","",IF('Expense Report'!D27="No grant","",'Expense Report'!D27))</f>
        <v/>
      </c>
      <c r="G21" s="50" t="str">
        <f>IF('Expense Report'!I27=0,"",ROUND('Expense Report'!I27,2))</f>
        <v/>
      </c>
      <c r="H21" t="str">
        <f>IF(G21="","",'Expense Report'!$P$5)</f>
        <v/>
      </c>
      <c r="I21" s="49" t="str">
        <f>IF(G21="","","Exp Report: " &amp; 'Expense Report'!$P$5 &amp; " " &amp; 'Expense Report'!G27)</f>
        <v/>
      </c>
      <c r="J21" s="48" t="str">
        <f>IF(G21="","",'Expense Report'!$P$6)</f>
        <v/>
      </c>
    </row>
    <row r="22" spans="1:10">
      <c r="A22" s="51" t="str">
        <f t="shared" si="0"/>
        <v/>
      </c>
      <c r="C22" t="str">
        <f t="shared" si="1"/>
        <v/>
      </c>
      <c r="D22" s="48" t="str">
        <f>IF(G22="","",'Expense Report'!$P$3)</f>
        <v/>
      </c>
      <c r="E22" s="49" t="str">
        <f>IF(G22="","",'Expense Report'!C28)</f>
        <v/>
      </c>
      <c r="F22" t="str">
        <f>IF(G22="","",IF('Expense Report'!D28="No grant","",'Expense Report'!D28))</f>
        <v/>
      </c>
      <c r="G22" s="50" t="str">
        <f>IF('Expense Report'!I28=0,"",ROUND('Expense Report'!I28,2))</f>
        <v/>
      </c>
      <c r="H22" t="str">
        <f>IF(G22="","",'Expense Report'!$P$5)</f>
        <v/>
      </c>
      <c r="I22" s="49" t="str">
        <f>IF(G22="","","Exp Report: " &amp; 'Expense Report'!$P$5 &amp; " " &amp; 'Expense Report'!G28)</f>
        <v/>
      </c>
      <c r="J22" s="48" t="str">
        <f>IF(G22="","",'Expense Report'!$P$6)</f>
        <v/>
      </c>
    </row>
    <row r="23" spans="1:10">
      <c r="A23" s="51" t="str">
        <f t="shared" si="0"/>
        <v/>
      </c>
      <c r="C23" t="str">
        <f t="shared" si="1"/>
        <v/>
      </c>
      <c r="D23" s="48" t="str">
        <f>IF(G23="","",'Expense Report'!$P$3)</f>
        <v/>
      </c>
      <c r="E23" s="49" t="str">
        <f>IF(G23="","",'Expense Report'!C29)</f>
        <v/>
      </c>
      <c r="F23" t="str">
        <f>IF(G23="","",IF('Expense Report'!D29="No grant","",'Expense Report'!D29))</f>
        <v/>
      </c>
      <c r="G23" s="50" t="str">
        <f>IF('Expense Report'!I29=0,"",ROUND('Expense Report'!I29,2))</f>
        <v/>
      </c>
      <c r="H23" t="str">
        <f>IF(G23="","",'Expense Report'!$P$5)</f>
        <v/>
      </c>
      <c r="I23" s="49" t="str">
        <f>IF(G23="","","Exp Report: " &amp; 'Expense Report'!$P$5 &amp; " " &amp; 'Expense Report'!G29)</f>
        <v/>
      </c>
      <c r="J23" s="48" t="str">
        <f>IF(G23="","",'Expense Report'!$P$6)</f>
        <v/>
      </c>
    </row>
    <row r="24" spans="1:10">
      <c r="A24" s="51" t="str">
        <f t="shared" si="0"/>
        <v/>
      </c>
      <c r="C24" t="str">
        <f t="shared" si="1"/>
        <v/>
      </c>
      <c r="D24" s="48" t="str">
        <f>IF(G24="","",'Expense Report'!$P$3)</f>
        <v/>
      </c>
      <c r="E24" s="49" t="str">
        <f>IF(G24="","",'Expense Report'!C30)</f>
        <v/>
      </c>
      <c r="F24" t="str">
        <f>IF(G24="","",IF('Expense Report'!D30="No grant","",'Expense Report'!D30))</f>
        <v/>
      </c>
      <c r="G24" s="50" t="str">
        <f>IF('Expense Report'!I30=0,"",ROUND('Expense Report'!I30,2))</f>
        <v/>
      </c>
      <c r="H24" t="str">
        <f>IF(G24="","",'Expense Report'!$P$5)</f>
        <v/>
      </c>
      <c r="I24" s="49" t="str">
        <f>IF(G24="","","Exp Report: " &amp; 'Expense Report'!$P$5 &amp; " " &amp; 'Expense Report'!G30)</f>
        <v/>
      </c>
      <c r="J24" s="48" t="str">
        <f>IF(G24="","",'Expense Report'!$P$6)</f>
        <v/>
      </c>
    </row>
    <row r="25" spans="1:10">
      <c r="A25" s="51" t="str">
        <f t="shared" si="0"/>
        <v/>
      </c>
      <c r="C25" t="str">
        <f t="shared" si="1"/>
        <v/>
      </c>
      <c r="D25" s="48" t="str">
        <f>IF(G25="","",'Expense Report'!$P$3)</f>
        <v/>
      </c>
      <c r="E25" s="49" t="str">
        <f>IF(G25="","",'Expense Report'!C31)</f>
        <v/>
      </c>
      <c r="F25" t="str">
        <f>IF(G25="","",IF('Expense Report'!D31="No grant","",'Expense Report'!D31))</f>
        <v/>
      </c>
      <c r="G25" s="50" t="str">
        <f>IF('Expense Report'!I31=0,"",ROUND('Expense Report'!I31,2))</f>
        <v/>
      </c>
      <c r="H25" t="str">
        <f>IF(G25="","",'Expense Report'!$P$5)</f>
        <v/>
      </c>
      <c r="I25" s="49" t="str">
        <f>IF(G25="","","Exp Report: " &amp; 'Expense Report'!$P$5 &amp; " " &amp; 'Expense Report'!G31)</f>
        <v/>
      </c>
      <c r="J25" s="48" t="str">
        <f>IF(G25="","",'Expense Report'!$P$6)</f>
        <v/>
      </c>
    </row>
    <row r="26" spans="1:10">
      <c r="A26" s="51" t="str">
        <f t="shared" si="0"/>
        <v/>
      </c>
      <c r="C26" t="str">
        <f t="shared" si="1"/>
        <v/>
      </c>
      <c r="D26" s="48" t="str">
        <f>IF(G26="","",'Expense Report'!$P$3)</f>
        <v/>
      </c>
      <c r="E26" s="49" t="str">
        <f>IF(G26="","",'Expense Report'!C32)</f>
        <v/>
      </c>
      <c r="F26" t="str">
        <f>IF(G26="","",IF('Expense Report'!D32="No grant","",'Expense Report'!D32))</f>
        <v/>
      </c>
      <c r="G26" s="50" t="str">
        <f>IF('Expense Report'!I32=0,"",ROUND('Expense Report'!I32,2))</f>
        <v/>
      </c>
      <c r="H26" t="str">
        <f>IF(G26="","",'Expense Report'!$P$5)</f>
        <v/>
      </c>
      <c r="I26" s="49" t="str">
        <f>IF(G26="","","Exp Report: " &amp; 'Expense Report'!$P$5 &amp; " " &amp; 'Expense Report'!G32)</f>
        <v/>
      </c>
      <c r="J26" s="48" t="str">
        <f>IF(G26="","",'Expense Report'!$P$6)</f>
        <v/>
      </c>
    </row>
    <row r="27" spans="1:10">
      <c r="A27" s="51" t="str">
        <f t="shared" si="0"/>
        <v/>
      </c>
      <c r="C27" t="str">
        <f t="shared" si="1"/>
        <v/>
      </c>
      <c r="D27" s="48" t="str">
        <f>IF(G27="","",'Expense Report'!$P$3)</f>
        <v/>
      </c>
      <c r="E27" s="49" t="str">
        <f>IF(G27="","",'Expense Report'!C33)</f>
        <v/>
      </c>
      <c r="F27" t="str">
        <f>IF(G27="","",IF('Expense Report'!D33="No grant","",'Expense Report'!D33))</f>
        <v/>
      </c>
      <c r="G27" s="50" t="str">
        <f>IF('Expense Report'!I33=0,"",ROUND('Expense Report'!I33,2))</f>
        <v/>
      </c>
      <c r="H27" t="str">
        <f>IF(G27="","",'Expense Report'!$P$5)</f>
        <v/>
      </c>
      <c r="I27" s="49" t="str">
        <f>IF(G27="","","Exp Report: " &amp; 'Expense Report'!$P$5 &amp; " " &amp; 'Expense Report'!G33)</f>
        <v/>
      </c>
      <c r="J27" s="48" t="str">
        <f>IF(G27="","",'Expense Report'!$P$6)</f>
        <v/>
      </c>
    </row>
    <row r="28" spans="1:10">
      <c r="A28" s="51" t="str">
        <f t="shared" si="0"/>
        <v/>
      </c>
      <c r="C28" t="str">
        <f t="shared" si="1"/>
        <v/>
      </c>
      <c r="D28" s="48" t="str">
        <f>IF(G28="","",'Expense Report'!$P$3)</f>
        <v/>
      </c>
      <c r="E28" s="49" t="str">
        <f>IF(G28="","",'Expense Report'!C34)</f>
        <v/>
      </c>
      <c r="F28" t="str">
        <f>IF(G28="","",IF('Expense Report'!D34="No grant","",'Expense Report'!D34))</f>
        <v/>
      </c>
      <c r="G28" s="50" t="str">
        <f>IF('Expense Report'!I34=0,"",ROUND('Expense Report'!I34,2))</f>
        <v/>
      </c>
      <c r="H28" t="str">
        <f>IF(G28="","",'Expense Report'!$P$5)</f>
        <v/>
      </c>
      <c r="I28" s="49" t="str">
        <f>IF(G28="","","Exp Report: " &amp; 'Expense Report'!$P$5 &amp; " " &amp; 'Expense Report'!G34)</f>
        <v/>
      </c>
      <c r="J28" s="48" t="str">
        <f>IF(G28="","",'Expense Report'!$P$6)</f>
        <v/>
      </c>
    </row>
    <row r="29" spans="1:10">
      <c r="A29" s="51" t="str">
        <f t="shared" si="0"/>
        <v/>
      </c>
      <c r="C29" t="str">
        <f t="shared" si="1"/>
        <v/>
      </c>
      <c r="D29" s="48" t="str">
        <f>IF(G29="","",'Expense Report'!$P$3)</f>
        <v/>
      </c>
      <c r="E29" s="49" t="str">
        <f>IF(G29="","",'Expense Report'!C35)</f>
        <v/>
      </c>
      <c r="F29" t="str">
        <f>IF(G29="","",IF('Expense Report'!D35="No grant","",'Expense Report'!D35))</f>
        <v/>
      </c>
      <c r="G29" s="50" t="str">
        <f>IF('Expense Report'!I35=0,"",ROUND('Expense Report'!I35,2))</f>
        <v/>
      </c>
      <c r="H29" t="str">
        <f>IF(G29="","",'Expense Report'!$P$5)</f>
        <v/>
      </c>
      <c r="I29" s="49" t="str">
        <f>IF(G29="","","Exp Report: " &amp; 'Expense Report'!$P$5 &amp; " " &amp; 'Expense Report'!G35)</f>
        <v/>
      </c>
      <c r="J29" s="48" t="str">
        <f>IF(G29="","",'Expense Report'!$P$6)</f>
        <v/>
      </c>
    </row>
    <row r="30" spans="1:10">
      <c r="A30" s="51" t="str">
        <f t="shared" si="0"/>
        <v/>
      </c>
      <c r="C30" t="str">
        <f t="shared" si="1"/>
        <v/>
      </c>
      <c r="D30" s="48" t="str">
        <f>IF(G30="","",'Expense Report'!$P$3)</f>
        <v/>
      </c>
      <c r="E30" s="49" t="str">
        <f>IF(G30="","",'Expense Report'!C36)</f>
        <v/>
      </c>
      <c r="F30" t="str">
        <f>IF(G30="","",IF('Expense Report'!D36="No grant","",'Expense Report'!D36))</f>
        <v/>
      </c>
      <c r="G30" s="50" t="str">
        <f>IF('Expense Report'!I36=0,"",ROUND('Expense Report'!I36,2))</f>
        <v/>
      </c>
      <c r="H30" t="str">
        <f>IF(G30="","",'Expense Report'!$P$5)</f>
        <v/>
      </c>
      <c r="I30" s="49" t="str">
        <f>IF(G30="","","Exp Report: " &amp; 'Expense Report'!$P$5 &amp; " " &amp; 'Expense Report'!G36)</f>
        <v/>
      </c>
      <c r="J30" s="48" t="str">
        <f>IF(G30="","",'Expense Report'!$P$6)</f>
        <v/>
      </c>
    </row>
    <row r="31" spans="1:10">
      <c r="A31" s="51" t="str">
        <f t="shared" si="0"/>
        <v/>
      </c>
      <c r="C31" t="str">
        <f t="shared" si="1"/>
        <v/>
      </c>
      <c r="D31" s="48" t="str">
        <f>IF(G31="","",'Expense Report'!$P$3)</f>
        <v/>
      </c>
      <c r="E31" s="49" t="str">
        <f>IF(G31="","",'Expense Report'!C37)</f>
        <v/>
      </c>
      <c r="F31" t="str">
        <f>IF(G31="","",IF('Expense Report'!D37="No grant","",'Expense Report'!D37))</f>
        <v/>
      </c>
      <c r="G31" s="50" t="str">
        <f>IF('Expense Report'!I37=0,"",ROUND('Expense Report'!I37,2))</f>
        <v/>
      </c>
      <c r="H31" t="str">
        <f>IF(G31="","",'Expense Report'!$P$5)</f>
        <v/>
      </c>
      <c r="I31" s="49" t="str">
        <f>IF(G31="","","Exp Report: " &amp; 'Expense Report'!$P$5 &amp; " " &amp; 'Expense Report'!G37)</f>
        <v/>
      </c>
      <c r="J31" s="48" t="str">
        <f>IF(G31="","",'Expense Report'!$P$6)</f>
        <v/>
      </c>
    </row>
    <row r="32" spans="1:10">
      <c r="A32" s="51" t="str">
        <f t="shared" si="0"/>
        <v/>
      </c>
      <c r="C32" t="str">
        <f t="shared" si="1"/>
        <v/>
      </c>
      <c r="D32" s="48" t="str">
        <f>IF(G32="","",'Expense Report'!$P$3)</f>
        <v/>
      </c>
      <c r="E32" s="49" t="str">
        <f>IF(G32="","",'Expense Report'!C38)</f>
        <v/>
      </c>
      <c r="F32" t="str">
        <f>IF(G32="","",IF('Expense Report'!D38="No grant","",'Expense Report'!D38))</f>
        <v/>
      </c>
      <c r="G32" s="50" t="str">
        <f>IF('Expense Report'!I38=0,"",ROUND('Expense Report'!I38,2))</f>
        <v/>
      </c>
      <c r="H32" t="str">
        <f>IF(G32="","",'Expense Report'!$P$5)</f>
        <v/>
      </c>
      <c r="I32" s="49" t="str">
        <f>IF(G32="","","Exp Report: " &amp; 'Expense Report'!$P$5 &amp; " " &amp; 'Expense Report'!G38)</f>
        <v/>
      </c>
      <c r="J32" s="48" t="str">
        <f>IF(G32="","",'Expense Report'!$P$6)</f>
        <v/>
      </c>
    </row>
    <row r="33" spans="1:10">
      <c r="A33" s="51" t="str">
        <f t="shared" si="0"/>
        <v/>
      </c>
      <c r="C33" t="str">
        <f t="shared" si="1"/>
        <v/>
      </c>
      <c r="D33" s="48" t="str">
        <f>IF(G33="","",'Expense Report'!$P$3)</f>
        <v/>
      </c>
      <c r="E33" s="49" t="str">
        <f>IF(G33="","",'Expense Report'!C39)</f>
        <v/>
      </c>
      <c r="F33" t="str">
        <f>IF(G33="","",IF('Expense Report'!D39="No grant","",'Expense Report'!D39))</f>
        <v/>
      </c>
      <c r="G33" s="50" t="str">
        <f>IF('Expense Report'!I39=0,"",ROUND('Expense Report'!I39,2))</f>
        <v/>
      </c>
      <c r="H33" t="str">
        <f>IF(G33="","",'Expense Report'!$P$5)</f>
        <v/>
      </c>
      <c r="I33" s="49" t="str">
        <f>IF(G33="","","Exp Report: " &amp; 'Expense Report'!$P$5 &amp; " " &amp; 'Expense Report'!G39)</f>
        <v/>
      </c>
      <c r="J33" s="48" t="str">
        <f>IF(G33="","",'Expense Report'!$P$6)</f>
        <v/>
      </c>
    </row>
    <row r="34" spans="1:10">
      <c r="A34" s="51" t="str">
        <f t="shared" si="0"/>
        <v/>
      </c>
      <c r="C34" t="str">
        <f t="shared" si="1"/>
        <v/>
      </c>
      <c r="D34" s="48" t="str">
        <f>IF(G34="","",'Expense Report'!$P$3)</f>
        <v/>
      </c>
      <c r="E34" s="49" t="str">
        <f>IF(G34="","",'Expense Report'!C40)</f>
        <v/>
      </c>
      <c r="F34" t="str">
        <f>IF(G34="","",IF('Expense Report'!D40="No grant","",'Expense Report'!D40))</f>
        <v/>
      </c>
      <c r="G34" s="50" t="str">
        <f>IF('Expense Report'!I40=0,"",ROUND('Expense Report'!I40,2))</f>
        <v/>
      </c>
      <c r="H34" t="str">
        <f>IF(G34="","",'Expense Report'!$P$5)</f>
        <v/>
      </c>
      <c r="I34" s="49" t="str">
        <f>IF(G34="","","Exp Report: " &amp; 'Expense Report'!$P$5 &amp; " " &amp; 'Expense Report'!G40)</f>
        <v/>
      </c>
      <c r="J34" s="48" t="str">
        <f>IF(G34="","",'Expense Report'!$P$6)</f>
        <v/>
      </c>
    </row>
    <row r="35" spans="1:10">
      <c r="A35" s="51" t="str">
        <f t="shared" si="0"/>
        <v/>
      </c>
      <c r="C35" t="str">
        <f t="shared" si="1"/>
        <v/>
      </c>
      <c r="D35" s="48" t="str">
        <f>IF(G35="","",'Expense Report'!$P$3)</f>
        <v/>
      </c>
      <c r="E35" s="49" t="str">
        <f>IF(G35="","",'Expense Report'!C41)</f>
        <v/>
      </c>
      <c r="F35" t="str">
        <f>IF(G35="","",IF('Expense Report'!D41="No grant","",'Expense Report'!D41))</f>
        <v/>
      </c>
      <c r="G35" s="50" t="str">
        <f>IF('Expense Report'!I41=0,"",ROUND('Expense Report'!I41,2))</f>
        <v/>
      </c>
      <c r="H35" t="str">
        <f>IF(G35="","",'Expense Report'!$P$5)</f>
        <v/>
      </c>
      <c r="I35" s="49" t="str">
        <f>IF(G35="","","Exp Report: " &amp; 'Expense Report'!$P$5 &amp; " " &amp; 'Expense Report'!G41)</f>
        <v/>
      </c>
      <c r="J35" s="48" t="str">
        <f>IF(G35="","",'Expense Report'!$P$6)</f>
        <v/>
      </c>
    </row>
    <row r="36" spans="1:10">
      <c r="A36" s="51" t="str">
        <f t="shared" si="0"/>
        <v/>
      </c>
      <c r="C36" t="str">
        <f t="shared" si="1"/>
        <v/>
      </c>
      <c r="D36" s="48" t="str">
        <f>IF(G36="","",'Expense Report'!$P$3)</f>
        <v/>
      </c>
      <c r="E36" s="49" t="str">
        <f>IF(G36="","",'Expense Report'!C42)</f>
        <v/>
      </c>
      <c r="F36" t="str">
        <f>IF(G36="","",IF('Expense Report'!D42="No grant","",'Expense Report'!D42))</f>
        <v/>
      </c>
      <c r="G36" s="50" t="str">
        <f>IF('Expense Report'!I42=0,"",ROUND('Expense Report'!I42,2))</f>
        <v/>
      </c>
      <c r="H36" t="str">
        <f>IF(G36="","",'Expense Report'!$P$5)</f>
        <v/>
      </c>
      <c r="I36" s="49" t="str">
        <f>IF(G36="","","Exp Report: " &amp; 'Expense Report'!$P$5 &amp; " " &amp; 'Expense Report'!G42)</f>
        <v/>
      </c>
      <c r="J36" s="48" t="str">
        <f>IF(G36="","",'Expense Report'!$P$6)</f>
        <v/>
      </c>
    </row>
    <row r="37" spans="1:10">
      <c r="A37" s="51" t="str">
        <f t="shared" si="0"/>
        <v/>
      </c>
      <c r="C37" t="str">
        <f t="shared" si="1"/>
        <v/>
      </c>
      <c r="D37" s="48" t="str">
        <f>IF(G37="","",'Expense Report'!$P$3)</f>
        <v/>
      </c>
      <c r="E37" s="49" t="str">
        <f>IF(G37="","",'Expense Report'!C43)</f>
        <v/>
      </c>
      <c r="F37" t="str">
        <f>IF(G37="","",IF('Expense Report'!D43="No grant","",'Expense Report'!D43))</f>
        <v/>
      </c>
      <c r="G37" s="50" t="str">
        <f>IF('Expense Report'!I43=0,"",ROUND('Expense Report'!I43,2))</f>
        <v/>
      </c>
      <c r="H37" t="str">
        <f>IF(G37="","",'Expense Report'!$P$5)</f>
        <v/>
      </c>
      <c r="I37" s="49" t="str">
        <f>IF(G37="","","Exp Report: " &amp; 'Expense Report'!$P$5 &amp; " " &amp; 'Expense Report'!G43)</f>
        <v/>
      </c>
      <c r="J37" s="48" t="str">
        <f>IF(G37="","",'Expense Report'!$P$6)</f>
        <v/>
      </c>
    </row>
    <row r="38" spans="1:10">
      <c r="A38" s="51" t="str">
        <f t="shared" si="0"/>
        <v/>
      </c>
      <c r="C38" t="str">
        <f t="shared" si="1"/>
        <v/>
      </c>
      <c r="D38" s="48" t="str">
        <f>IF(G38="","",'Expense Report'!$P$3)</f>
        <v/>
      </c>
      <c r="E38" s="49" t="str">
        <f>IF(G38="","",'Expense Report'!C44)</f>
        <v/>
      </c>
      <c r="F38" t="str">
        <f>IF(G38="","",IF('Expense Report'!D44="No grant","",'Expense Report'!D44))</f>
        <v/>
      </c>
      <c r="G38" s="50" t="str">
        <f>IF('Expense Report'!I44=0,"",ROUND('Expense Report'!I44,2))</f>
        <v/>
      </c>
      <c r="H38" t="str">
        <f>IF(G38="","",'Expense Report'!$P$5)</f>
        <v/>
      </c>
      <c r="I38" s="49" t="str">
        <f>IF(G38="","","Exp Report: " &amp; 'Expense Report'!$P$5 &amp; " " &amp; 'Expense Report'!G44)</f>
        <v/>
      </c>
      <c r="J38" s="48" t="str">
        <f>IF(G38="","",'Expense Report'!$P$6)</f>
        <v/>
      </c>
    </row>
    <row r="39" spans="1:10">
      <c r="A39" s="51" t="str">
        <f t="shared" si="0"/>
        <v/>
      </c>
      <c r="C39" t="str">
        <f t="shared" si="1"/>
        <v/>
      </c>
      <c r="D39" s="48" t="str">
        <f>IF(G39="","",'Expense Report'!$P$3)</f>
        <v/>
      </c>
      <c r="E39" s="49" t="str">
        <f>IF(G39="","",'Expense Report'!C45)</f>
        <v/>
      </c>
      <c r="F39" t="str">
        <f>IF(G39="","",IF('Expense Report'!D45="No grant","",'Expense Report'!D45))</f>
        <v/>
      </c>
      <c r="G39" s="50" t="str">
        <f>IF('Expense Report'!I45=0,"",ROUND('Expense Report'!I45,2))</f>
        <v/>
      </c>
      <c r="H39" t="str">
        <f>IF(G39="","",'Expense Report'!$P$5)</f>
        <v/>
      </c>
      <c r="I39" s="49" t="str">
        <f>IF(G39="","","Exp Report: " &amp; 'Expense Report'!$P$5 &amp; " " &amp; 'Expense Report'!G45)</f>
        <v/>
      </c>
      <c r="J39" s="48" t="str">
        <f>IF(G39="","",'Expense Report'!$P$6)</f>
        <v/>
      </c>
    </row>
    <row r="40" spans="1:10">
      <c r="A40" s="51" t="str">
        <f t="shared" si="0"/>
        <v/>
      </c>
      <c r="C40" t="str">
        <f t="shared" si="1"/>
        <v/>
      </c>
      <c r="D40" s="48" t="str">
        <f>IF(G40="","",'Expense Report'!$P$3)</f>
        <v/>
      </c>
      <c r="E40" s="49" t="str">
        <f>IF(G40="","",'Expense Report'!C46)</f>
        <v/>
      </c>
      <c r="F40" t="str">
        <f>IF(G40="","",IF('Expense Report'!D46="No grant","",'Expense Report'!D46))</f>
        <v/>
      </c>
      <c r="G40" s="50" t="str">
        <f>IF('Expense Report'!I46=0,"",ROUND('Expense Report'!I46,2))</f>
        <v/>
      </c>
      <c r="H40" t="str">
        <f>IF(G40="","",'Expense Report'!$P$5)</f>
        <v/>
      </c>
      <c r="I40" s="49" t="str">
        <f>IF(G40="","","Exp Report: " &amp; 'Expense Report'!$P$5 &amp; " " &amp; 'Expense Report'!G46)</f>
        <v/>
      </c>
      <c r="J40" s="48" t="str">
        <f>IF(G40="","",'Expense Report'!$P$6)</f>
        <v/>
      </c>
    </row>
    <row r="41" spans="1:10">
      <c r="A41" s="51" t="str">
        <f t="shared" si="0"/>
        <v/>
      </c>
      <c r="C41" t="str">
        <f t="shared" si="1"/>
        <v/>
      </c>
      <c r="D41" s="48" t="str">
        <f>IF(G41="","",'Expense Report'!$P$3)</f>
        <v/>
      </c>
      <c r="E41" s="49" t="str">
        <f>IF(G41="","",'Expense Report'!C47)</f>
        <v/>
      </c>
      <c r="F41" t="str">
        <f>IF(G41="","",IF('Expense Report'!D47="No grant","",'Expense Report'!D47))</f>
        <v/>
      </c>
      <c r="G41" s="50" t="str">
        <f>IF('Expense Report'!I47=0,"",ROUND('Expense Report'!I47,2))</f>
        <v/>
      </c>
      <c r="H41" t="str">
        <f>IF(G41="","",'Expense Report'!$P$5)</f>
        <v/>
      </c>
      <c r="I41" s="49" t="str">
        <f>IF(G41="","","Exp Report: " &amp; 'Expense Report'!$P$5 &amp; " " &amp; 'Expense Report'!G47)</f>
        <v/>
      </c>
      <c r="J41" s="48" t="str">
        <f>IF(G41="","",'Expense Report'!$P$6)</f>
        <v/>
      </c>
    </row>
    <row r="42" spans="1:10">
      <c r="A42" s="51" t="str">
        <f t="shared" si="0"/>
        <v/>
      </c>
      <c r="C42" t="str">
        <f t="shared" si="1"/>
        <v/>
      </c>
      <c r="D42" s="48" t="str">
        <f>IF(G42="","",'Expense Report'!$P$3)</f>
        <v/>
      </c>
      <c r="E42" s="49" t="str">
        <f>IF(G42="","",'Expense Report'!C48)</f>
        <v/>
      </c>
      <c r="F42" t="str">
        <f>IF(G42="","",IF('Expense Report'!D48="No grant","",'Expense Report'!D48))</f>
        <v/>
      </c>
      <c r="G42" s="50" t="str">
        <f>IF('Expense Report'!I48=0,"",ROUND('Expense Report'!I48,2))</f>
        <v/>
      </c>
      <c r="H42" t="str">
        <f>IF(G42="","",'Expense Report'!$P$5)</f>
        <v/>
      </c>
      <c r="I42" s="49" t="str">
        <f>IF(G42="","","Exp Report: " &amp; 'Expense Report'!$P$5 &amp; " " &amp; 'Expense Report'!G48)</f>
        <v/>
      </c>
      <c r="J42" s="48" t="str">
        <f>IF(G42="","",'Expense Report'!$P$6)</f>
        <v/>
      </c>
    </row>
    <row r="43" spans="1:10">
      <c r="A43" s="51" t="str">
        <f t="shared" si="0"/>
        <v/>
      </c>
      <c r="C43" t="str">
        <f t="shared" si="1"/>
        <v/>
      </c>
      <c r="D43" s="48" t="str">
        <f>IF(G43="","",'Expense Report'!$P$3)</f>
        <v/>
      </c>
      <c r="E43" s="49" t="str">
        <f>IF(G43="","",'Expense Report'!C49)</f>
        <v/>
      </c>
      <c r="F43" t="str">
        <f>IF(G43="","",IF('Expense Report'!D49="No grant","",'Expense Report'!D49))</f>
        <v/>
      </c>
      <c r="G43" s="50" t="str">
        <f>IF('Expense Report'!I49=0,"",ROUND('Expense Report'!I49,2))</f>
        <v/>
      </c>
      <c r="H43" t="str">
        <f>IF(G43="","",'Expense Report'!$P$5)</f>
        <v/>
      </c>
      <c r="I43" s="49" t="str">
        <f>IF(G43="","","Exp Report: " &amp; 'Expense Report'!$P$5 &amp; " " &amp; 'Expense Report'!G49)</f>
        <v/>
      </c>
      <c r="J43" s="48" t="str">
        <f>IF(G43="","",'Expense Report'!$P$6)</f>
        <v/>
      </c>
    </row>
    <row r="44" spans="1:10">
      <c r="A44" s="51" t="str">
        <f t="shared" si="0"/>
        <v/>
      </c>
      <c r="C44" t="str">
        <f t="shared" si="1"/>
        <v/>
      </c>
      <c r="D44" s="48" t="str">
        <f>IF(G44="","",'Expense Report'!$P$3)</f>
        <v/>
      </c>
      <c r="E44" s="49" t="str">
        <f>IF(G44="","",'Expense Report'!C50)</f>
        <v/>
      </c>
      <c r="F44" t="str">
        <f>IF(G44="","",IF('Expense Report'!D50="No grant","",'Expense Report'!D50))</f>
        <v/>
      </c>
      <c r="G44" s="50" t="str">
        <f>IF('Expense Report'!I50=0,"",ROUND('Expense Report'!I50,2))</f>
        <v/>
      </c>
      <c r="H44" t="str">
        <f>IF(G44="","",'Expense Report'!$P$5)</f>
        <v/>
      </c>
      <c r="I44" s="49" t="str">
        <f>IF(G44="","","Exp Report: " &amp; 'Expense Report'!$P$5 &amp; " " &amp; 'Expense Report'!G50)</f>
        <v/>
      </c>
      <c r="J44" s="48" t="str">
        <f>IF(G44="","",'Expense Report'!$P$6)</f>
        <v/>
      </c>
    </row>
    <row r="45" spans="1:10">
      <c r="A45" s="51" t="str">
        <f t="shared" si="0"/>
        <v/>
      </c>
      <c r="C45" t="str">
        <f t="shared" si="1"/>
        <v/>
      </c>
      <c r="D45" s="48" t="str">
        <f>IF(G45="","",'Expense Report'!$P$3)</f>
        <v/>
      </c>
      <c r="E45" s="49" t="str">
        <f>IF(G45="","",'Expense Report'!C51)</f>
        <v/>
      </c>
      <c r="F45" t="str">
        <f>IF(G45="","",IF('Expense Report'!D51="No grant","",'Expense Report'!D51))</f>
        <v/>
      </c>
      <c r="G45" s="50" t="str">
        <f>IF('Expense Report'!I51=0,"",ROUND('Expense Report'!I51,2))</f>
        <v/>
      </c>
      <c r="H45" t="str">
        <f>IF(G45="","",'Expense Report'!$P$5)</f>
        <v/>
      </c>
      <c r="I45" s="49" t="str">
        <f>IF(G45="","","Exp Report: " &amp; 'Expense Report'!$P$5 &amp; " " &amp; 'Expense Report'!G51)</f>
        <v/>
      </c>
      <c r="J45" s="48" t="str">
        <f>IF(G45="","",'Expense Report'!$P$6)</f>
        <v/>
      </c>
    </row>
    <row r="46" spans="1:10">
      <c r="A46" s="51" t="str">
        <f t="shared" si="0"/>
        <v/>
      </c>
      <c r="C46" t="str">
        <f t="shared" si="1"/>
        <v/>
      </c>
      <c r="D46" s="48" t="str">
        <f>IF(G46="","",'Expense Report'!$P$3)</f>
        <v/>
      </c>
      <c r="E46" s="49" t="str">
        <f>IF(G46="","",'Expense Report'!C52)</f>
        <v/>
      </c>
      <c r="F46" t="str">
        <f>IF(G46="","",IF('Expense Report'!D52="No grant","",'Expense Report'!D52))</f>
        <v/>
      </c>
      <c r="G46" s="50" t="str">
        <f>IF('Expense Report'!I52=0,"",ROUND('Expense Report'!I52,2))</f>
        <v/>
      </c>
      <c r="H46" t="str">
        <f>IF(G46="","",'Expense Report'!$P$5)</f>
        <v/>
      </c>
      <c r="I46" s="49" t="str">
        <f>IF(G46="","","Exp Report: " &amp; 'Expense Report'!$P$5 &amp; " " &amp; 'Expense Report'!G52)</f>
        <v/>
      </c>
      <c r="J46" s="48" t="str">
        <f>IF(G46="","",'Expense Report'!$P$6)</f>
        <v/>
      </c>
    </row>
    <row r="47" spans="1:10">
      <c r="A47" s="51" t="str">
        <f t="shared" si="0"/>
        <v/>
      </c>
      <c r="C47" t="str">
        <f t="shared" si="1"/>
        <v/>
      </c>
      <c r="D47" s="48" t="str">
        <f>IF(G47="","",'Expense Report'!$P$3)</f>
        <v/>
      </c>
      <c r="E47" s="49" t="str">
        <f>IF(G47="","",'Expense Report'!C53)</f>
        <v/>
      </c>
      <c r="F47" t="str">
        <f>IF(G47="","",IF('Expense Report'!D53="No grant","",'Expense Report'!D53))</f>
        <v/>
      </c>
      <c r="G47" s="50" t="str">
        <f>IF('Expense Report'!I53=0,"",ROUND('Expense Report'!I53,2))</f>
        <v/>
      </c>
      <c r="H47" t="str">
        <f>IF(G47="","",'Expense Report'!$P$5)</f>
        <v/>
      </c>
      <c r="I47" s="49" t="str">
        <f>IF(G47="","","Exp Report: " &amp; 'Expense Report'!$P$5 &amp; " " &amp; 'Expense Report'!G53)</f>
        <v/>
      </c>
      <c r="J47" s="48" t="str">
        <f>IF(G47="","",'Expense Report'!$P$6)</f>
        <v/>
      </c>
    </row>
    <row r="48" spans="1:10">
      <c r="A48" s="51" t="str">
        <f t="shared" si="0"/>
        <v/>
      </c>
      <c r="C48" t="str">
        <f t="shared" si="1"/>
        <v/>
      </c>
      <c r="D48" s="48" t="str">
        <f>IF(G48="","",'Expense Report'!$P$3)</f>
        <v/>
      </c>
      <c r="E48" s="49" t="str">
        <f>IF(G48="","",'Expense Report'!C54)</f>
        <v/>
      </c>
      <c r="F48" t="str">
        <f>IF(G48="","",IF('Expense Report'!D54="No grant","",'Expense Report'!D54))</f>
        <v/>
      </c>
      <c r="G48" s="50" t="str">
        <f>IF('Expense Report'!I54=0,"",ROUND('Expense Report'!I54,2))</f>
        <v/>
      </c>
      <c r="H48" t="str">
        <f>IF(G48="","",'Expense Report'!$P$5)</f>
        <v/>
      </c>
      <c r="I48" s="49" t="str">
        <f>IF(G48="","","Exp Report: " &amp; 'Expense Report'!$P$5 &amp; " " &amp; 'Expense Report'!G54)</f>
        <v/>
      </c>
      <c r="J48" s="48" t="str">
        <f>IF(G48="","",'Expense Report'!$P$6)</f>
        <v/>
      </c>
    </row>
    <row r="49" spans="1:10">
      <c r="A49" s="51" t="str">
        <f t="shared" si="0"/>
        <v/>
      </c>
      <c r="C49" t="str">
        <f t="shared" si="1"/>
        <v/>
      </c>
      <c r="D49" s="48" t="str">
        <f>IF(G49="","",'Expense Report'!$P$3)</f>
        <v/>
      </c>
      <c r="E49" s="49" t="str">
        <f>IF(G49="","",'Expense Report'!C55)</f>
        <v/>
      </c>
      <c r="F49" t="str">
        <f>IF(G49="","",IF('Expense Report'!D55="No grant","",'Expense Report'!D55))</f>
        <v/>
      </c>
      <c r="G49" s="50" t="str">
        <f>IF('Expense Report'!I55=0,"",ROUND('Expense Report'!I55,2))</f>
        <v/>
      </c>
      <c r="H49" t="str">
        <f>IF(G49="","",'Expense Report'!$P$5)</f>
        <v/>
      </c>
      <c r="I49" s="49" t="str">
        <f>IF(G49="","","Exp Report: " &amp; 'Expense Report'!$P$5 &amp; " " &amp; 'Expense Report'!G55)</f>
        <v/>
      </c>
      <c r="J49" s="48" t="str">
        <f>IF(G49="","",'Expense Report'!$P$6)</f>
        <v/>
      </c>
    </row>
    <row r="50" spans="1:10">
      <c r="A50" s="51" t="str">
        <f t="shared" si="0"/>
        <v/>
      </c>
      <c r="C50" t="str">
        <f t="shared" si="1"/>
        <v/>
      </c>
      <c r="D50" s="48" t="str">
        <f>IF(G50="","",'Expense Report'!$P$3)</f>
        <v/>
      </c>
      <c r="E50" s="49" t="str">
        <f>IF(G50="","",'Expense Report'!C56)</f>
        <v/>
      </c>
      <c r="F50" t="str">
        <f>IF(G50="","",IF('Expense Report'!D56="No grant","",'Expense Report'!D56))</f>
        <v/>
      </c>
      <c r="G50" s="50" t="str">
        <f>IF('Expense Report'!I56=0,"",ROUND('Expense Report'!I56,2))</f>
        <v/>
      </c>
      <c r="H50" t="str">
        <f>IF(G50="","",'Expense Report'!$P$5)</f>
        <v/>
      </c>
      <c r="I50" s="49" t="str">
        <f>IF(G50="","","Exp Report: " &amp; 'Expense Report'!$P$5 &amp; " " &amp; 'Expense Report'!G56)</f>
        <v/>
      </c>
      <c r="J50" s="48" t="str">
        <f>IF(G50="","",'Expense Report'!$P$6)</f>
        <v/>
      </c>
    </row>
    <row r="51" spans="1:10">
      <c r="A51" s="51" t="str">
        <f t="shared" si="0"/>
        <v/>
      </c>
      <c r="C51" t="str">
        <f t="shared" si="1"/>
        <v/>
      </c>
      <c r="D51" s="48" t="str">
        <f>IF(G51="","",'Expense Report'!$P$3)</f>
        <v/>
      </c>
      <c r="E51" s="49" t="str">
        <f>IF(G51="","",'Expense Report'!C57)</f>
        <v/>
      </c>
      <c r="F51" t="str">
        <f>IF(G51="","",IF('Expense Report'!D57="No grant","",'Expense Report'!D57))</f>
        <v/>
      </c>
      <c r="G51" s="50" t="str">
        <f>IF('Expense Report'!I57=0,"",ROUND('Expense Report'!I57,2))</f>
        <v/>
      </c>
      <c r="H51" t="str">
        <f>IF(G51="","",'Expense Report'!$P$5)</f>
        <v/>
      </c>
      <c r="I51" s="49" t="str">
        <f>IF(G51="","","Exp Report: " &amp; 'Expense Report'!$P$5 &amp; " " &amp; 'Expense Report'!G57)</f>
        <v/>
      </c>
      <c r="J51" s="48" t="str">
        <f>IF(G51="","",'Expense Report'!$P$6)</f>
        <v/>
      </c>
    </row>
    <row r="52" spans="1:10">
      <c r="A52" s="51" t="str">
        <f t="shared" si="0"/>
        <v/>
      </c>
      <c r="C52" t="str">
        <f t="shared" si="1"/>
        <v/>
      </c>
      <c r="D52" s="48" t="str">
        <f>IF(G52="","",'Expense Report'!$P$3)</f>
        <v/>
      </c>
      <c r="E52" s="49" t="str">
        <f>IF(G52="","",'Expense Report'!C58)</f>
        <v/>
      </c>
      <c r="F52" t="str">
        <f>IF(G52="","",IF('Expense Report'!D58="No grant","",'Expense Report'!D58))</f>
        <v/>
      </c>
      <c r="G52" s="50" t="str">
        <f>IF('Expense Report'!I58=0,"",ROUND('Expense Report'!I58,2))</f>
        <v/>
      </c>
      <c r="H52" t="str">
        <f>IF(G52="","",'Expense Report'!$P$5)</f>
        <v/>
      </c>
      <c r="I52" s="49" t="str">
        <f>IF(G52="","","Exp Report: " &amp; 'Expense Report'!$P$5 &amp; " " &amp; 'Expense Report'!G58)</f>
        <v/>
      </c>
      <c r="J52" s="48" t="str">
        <f>IF(G52="","",'Expense Report'!$P$6)</f>
        <v/>
      </c>
    </row>
    <row r="53" spans="1:10">
      <c r="A53" s="51" t="str">
        <f t="shared" si="0"/>
        <v/>
      </c>
      <c r="C53" t="str">
        <f t="shared" si="1"/>
        <v/>
      </c>
      <c r="D53" s="48" t="str">
        <f>IF(G53="","",'Expense Report'!$P$3)</f>
        <v/>
      </c>
      <c r="E53" s="49" t="str">
        <f>IF(G53="","",'Expense Report'!C59)</f>
        <v/>
      </c>
      <c r="F53" t="str">
        <f>IF(G53="","",IF('Expense Report'!D59="No grant","",'Expense Report'!D59))</f>
        <v/>
      </c>
      <c r="G53" s="50" t="str">
        <f>IF('Expense Report'!I59=0,"",ROUND('Expense Report'!I59,2))</f>
        <v/>
      </c>
      <c r="H53" t="str">
        <f>IF(G53="","",'Expense Report'!$P$5)</f>
        <v/>
      </c>
      <c r="I53" s="49" t="str">
        <f>IF(G53="","","Exp Report: " &amp; 'Expense Report'!$P$5 &amp; " " &amp; 'Expense Report'!G59)</f>
        <v/>
      </c>
      <c r="J53" s="48" t="str">
        <f>IF(G53="","",'Expense Report'!$P$6)</f>
        <v/>
      </c>
    </row>
    <row r="54" spans="1:10">
      <c r="A54" s="51" t="str">
        <f t="shared" si="0"/>
        <v/>
      </c>
      <c r="C54" t="str">
        <f t="shared" si="1"/>
        <v/>
      </c>
      <c r="D54" s="48" t="str">
        <f>IF(G54="","",'Expense Report'!$P$3)</f>
        <v/>
      </c>
      <c r="E54" s="49" t="str">
        <f>IF(G54="","",'Expense Report'!C60)</f>
        <v/>
      </c>
      <c r="F54" t="str">
        <f>IF(G54="","",IF('Expense Report'!D60="No grant","",'Expense Report'!D60))</f>
        <v/>
      </c>
      <c r="G54" s="50" t="str">
        <f>IF('Expense Report'!I60=0,"",ROUND('Expense Report'!I60,2))</f>
        <v/>
      </c>
      <c r="H54" t="str">
        <f>IF(G54="","",'Expense Report'!$P$5)</f>
        <v/>
      </c>
      <c r="I54" s="49" t="str">
        <f>IF(G54="","","Exp Report: " &amp; 'Expense Report'!$P$5 &amp; " " &amp; 'Expense Report'!G60)</f>
        <v/>
      </c>
      <c r="J54" s="48" t="str">
        <f>IF(G54="","",'Expense Report'!$P$6)</f>
        <v/>
      </c>
    </row>
    <row r="55" spans="1:10">
      <c r="A55" s="51" t="str">
        <f t="shared" ref="A55:A60" si="2">IF(G55="","","SPL")</f>
        <v/>
      </c>
      <c r="C55" t="str">
        <f t="shared" ref="C55:C60" si="3">IF(G55="","","BILL")</f>
        <v/>
      </c>
      <c r="D55" s="48" t="str">
        <f>IF(G55="","",'Expense Report'!$P$3)</f>
        <v/>
      </c>
      <c r="E55" s="49" t="str">
        <f>IF(G55="","",5005061)</f>
        <v/>
      </c>
      <c r="F55" t="str">
        <f>IF(G55="","",'Expense Report'!$C$3)</f>
        <v/>
      </c>
      <c r="G55" s="58" t="str">
        <f>IF(A4="","",IF('Expense Report'!P9=0,"",-'Expense Report'!P9))</f>
        <v/>
      </c>
      <c r="H55" t="str">
        <f>IF(G55="","",'Expense Report'!$P$5)</f>
        <v/>
      </c>
      <c r="I55" s="49" t="str">
        <f>IF(G55="","","Inv #:" &amp; 'Expense Report'!$P$5 &amp; ", AP Code: " &amp; 'Expense Report'!$P$4)</f>
        <v/>
      </c>
      <c r="J55" s="48" t="str">
        <f>IF(G55="","",'Expense Report'!$P$6)</f>
        <v/>
      </c>
    </row>
    <row r="56" spans="1:10">
      <c r="A56" s="51" t="str">
        <f t="shared" si="2"/>
        <v/>
      </c>
      <c r="C56" t="str">
        <f t="shared" si="3"/>
        <v/>
      </c>
      <c r="D56" s="48" t="str">
        <f>IF(G56="","",'Expense Report'!$P$3)</f>
        <v/>
      </c>
      <c r="E56" s="49" t="str">
        <f>IF(G56="","",6005061)</f>
        <v/>
      </c>
      <c r="F56" t="str">
        <f>IF(G56="","",'Expense Report'!$C$3)</f>
        <v/>
      </c>
      <c r="G56" s="58" t="str">
        <f>IF(A5="","",IF('Expense Report'!P10=0,"",-'Expense Report'!P10))</f>
        <v/>
      </c>
      <c r="H56" t="str">
        <f>IF(G56="","",'Expense Report'!$P$5)</f>
        <v/>
      </c>
      <c r="I56" s="49" t="str">
        <f>IF(G56="","","Inv #:" &amp; 'Expense Report'!$P$5 &amp; ", AP Code: " &amp; 'Expense Report'!$P$4)</f>
        <v/>
      </c>
      <c r="J56" s="48" t="str">
        <f>IF(G56="","",'Expense Report'!$P$6)</f>
        <v/>
      </c>
    </row>
    <row r="57" spans="1:10">
      <c r="A57" s="51" t="str">
        <f t="shared" si="2"/>
        <v/>
      </c>
      <c r="C57" t="str">
        <f t="shared" si="3"/>
        <v/>
      </c>
      <c r="D57" s="48" t="str">
        <f>IF(G57="","",'Expense Report'!$P$3)</f>
        <v/>
      </c>
      <c r="E57" s="49" t="str">
        <f>IF(G57="","",7005061)</f>
        <v/>
      </c>
      <c r="F57" t="str">
        <f>IF(G57="","",'Expense Report'!$C$3)</f>
        <v/>
      </c>
      <c r="G57" s="58" t="str">
        <f>IF(A6="","",IF('Expense Report'!P11=0,"",-'Expense Report'!P11))</f>
        <v/>
      </c>
      <c r="H57" t="str">
        <f>IF(G57="","",'Expense Report'!$P$5)</f>
        <v/>
      </c>
      <c r="I57" s="49" t="str">
        <f>IF(G57="","","Inv #:" &amp; 'Expense Report'!$P$5 &amp; ", AP Code: " &amp; 'Expense Report'!$P$4)</f>
        <v/>
      </c>
      <c r="J57" s="48" t="str">
        <f>IF(G57="","",'Expense Report'!$P$6)</f>
        <v/>
      </c>
    </row>
    <row r="58" spans="1:10">
      <c r="A58" s="51" t="str">
        <f t="shared" si="2"/>
        <v/>
      </c>
      <c r="C58" t="str">
        <f t="shared" si="3"/>
        <v/>
      </c>
      <c r="D58" s="48" t="str">
        <f>IF(G58="","",'Expense Report'!$P$3)</f>
        <v/>
      </c>
      <c r="E58" s="49" t="str">
        <f>IF(G58="","",1001071)</f>
        <v/>
      </c>
      <c r="F58" t="str">
        <f>IF(G58="","",'Expense Report'!$C$3)</f>
        <v/>
      </c>
      <c r="G58" s="50" t="str">
        <f>IF(A4="","",IF('Expense Report'!P9=0,"",-G55))</f>
        <v/>
      </c>
      <c r="H58" t="str">
        <f>IF(G58="","",'Expense Report'!$P$5)</f>
        <v/>
      </c>
      <c r="I58" s="49" t="str">
        <f>IF(G58="","","Inv #:" &amp; 'Expense Report'!$P$5 &amp; ", AP Code: " &amp; 'Expense Report'!$P$4)</f>
        <v/>
      </c>
      <c r="J58" s="48" t="str">
        <f>IF(G58="","",'Expense Report'!$P$6)</f>
        <v/>
      </c>
    </row>
    <row r="59" spans="1:10">
      <c r="A59" s="51" t="str">
        <f t="shared" si="2"/>
        <v/>
      </c>
      <c r="C59" t="str">
        <f t="shared" si="3"/>
        <v/>
      </c>
      <c r="D59" s="48" t="str">
        <f>IF(G59="","",'Expense Report'!$P$3)</f>
        <v/>
      </c>
      <c r="E59" s="49" t="str">
        <f>IF(G59="","",1001072)</f>
        <v/>
      </c>
      <c r="F59" t="str">
        <f>IF(G59="","",'Expense Report'!$C$3)</f>
        <v/>
      </c>
      <c r="G59" s="50" t="str">
        <f>IF(A5="","",IF('Expense Report'!P10=0,"",-G56))</f>
        <v/>
      </c>
      <c r="H59" t="str">
        <f>IF(G59="","",'Expense Report'!$P$5)</f>
        <v/>
      </c>
      <c r="I59" s="49" t="str">
        <f>IF(G59="","","Inv #:" &amp; 'Expense Report'!$P$5 &amp; ", AP Code: " &amp; 'Expense Report'!$P$4)</f>
        <v/>
      </c>
      <c r="J59" s="48" t="str">
        <f>IF(G59="","",'Expense Report'!$P$6)</f>
        <v/>
      </c>
    </row>
    <row r="60" spans="1:10">
      <c r="A60" t="str">
        <f t="shared" si="2"/>
        <v/>
      </c>
      <c r="C60" t="str">
        <f t="shared" si="3"/>
        <v/>
      </c>
      <c r="D60" s="48" t="str">
        <f>IF(G60="","",'Expense Report'!$P$3)</f>
        <v/>
      </c>
      <c r="E60" s="49" t="str">
        <f>IF(G60="","",1001073)</f>
        <v/>
      </c>
      <c r="F60" t="str">
        <f>IF(G60="","",'Expense Report'!$C$3)</f>
        <v/>
      </c>
      <c r="G60" s="50" t="str">
        <f>IF(A6="","",IF('Expense Report'!P11=0,"",-G57))</f>
        <v/>
      </c>
      <c r="H60" t="str">
        <f>IF(G60="","",'Expense Report'!$P$5)</f>
        <v/>
      </c>
      <c r="I60" s="49" t="str">
        <f>IF(G60="","","Inv #:" &amp; 'Expense Report'!$P$5 &amp; ", AP Code: " &amp; 'Expense Report'!$P$4)</f>
        <v/>
      </c>
      <c r="J60" s="48" t="str">
        <f>IF(G60="","",'Expense Report'!$P$6)</f>
        <v/>
      </c>
    </row>
    <row r="61" spans="1:10">
      <c r="A61" t="str">
        <f>IF(A4="","","ENDTRNS")</f>
        <v>ENDTRNS</v>
      </c>
    </row>
    <row r="62" spans="1:10">
      <c r="J62" s="48" t="str">
        <f>IF(G62="","",'[2]Acct Pay'!G19)</f>
        <v/>
      </c>
    </row>
    <row r="63" spans="1:10">
      <c r="J63" s="48" t="str">
        <f>IF(G63="","",'[2]Acct Pay'!G19)</f>
        <v/>
      </c>
    </row>
    <row r="64" spans="1:10">
      <c r="J64" s="48" t="str">
        <f>IF(G64="","",'[2]Acct Pay'!G19)</f>
        <v/>
      </c>
    </row>
    <row r="65" spans="10:10">
      <c r="J65" s="48" t="str">
        <f>IF(G65="","",'[2]Acct Pay'!G19)</f>
        <v/>
      </c>
    </row>
  </sheetData>
  <sheetCalcPr fullCalcOnLoad="1"/>
  <phoneticPr fontId="0" type="noConversion"/>
  <pageMargins left="0.75" right="0.75" top="1" bottom="1" header="0.5" footer="0.5"/>
  <headerFooter alignWithMargins="0"/>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9</vt:i4>
      </vt:variant>
    </vt:vector>
  </HeadingPairs>
  <TitlesOfParts>
    <vt:vector size="9" baseType="lpstr">
      <vt:lpstr>Policy, Directions &amp; FAQ</vt:lpstr>
      <vt:lpstr>Expense Report</vt:lpstr>
      <vt:lpstr>Expense Report Sample</vt:lpstr>
      <vt:lpstr>Mileage Reimb. Form</vt:lpstr>
      <vt:lpstr>Mileage Reimb. Directions</vt:lpstr>
      <vt:lpstr>Mileage Reimb. Form Sample</vt:lpstr>
      <vt:lpstr>Choices</vt:lpstr>
      <vt:lpstr>Choices2</vt:lpstr>
      <vt:lpstr>Entry</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Amanda Brice</cp:lastModifiedBy>
  <cp:lastPrinted>2010-06-23T04:30:12Z</cp:lastPrinted>
  <dcterms:created xsi:type="dcterms:W3CDTF">2000-03-05T05:51:58Z</dcterms:created>
  <dcterms:modified xsi:type="dcterms:W3CDTF">2010-09-10T14:58:16Z</dcterms:modified>
</cp:coreProperties>
</file>