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/>
  <bookViews>
    <workbookView xWindow="480" yWindow="1140" windowWidth="37400" windowHeight="20220" tabRatio="601" activeTab="1"/>
  </bookViews>
  <sheets>
    <sheet name="Cost Estimate" sheetId="3" r:id="rId1"/>
    <sheet name="Space Plan" sheetId="1" r:id="rId2"/>
  </sheets>
  <definedNames>
    <definedName name="_xlnm.Print_Area" localSheetId="0">'Cost Estimate'!$A$1:$C$47</definedName>
    <definedName name="_xlnm.Print_Area" localSheetId="1">'Space Plan'!$A$1:$I$55</definedName>
    <definedName name="_xlnm.Print_Titles" localSheetId="1">'Space Plan'!$A:$A,'Space Plan'!$1:$6</definedName>
  </definedNames>
  <calcPr calcId="130407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39" i="3"/>
  <c r="C33"/>
  <c r="C3"/>
  <c r="C8"/>
  <c r="C17"/>
  <c r="C16"/>
  <c r="C12"/>
  <c r="C9"/>
  <c r="C18"/>
  <c r="C11"/>
  <c r="C14"/>
  <c r="C7"/>
  <c r="C10"/>
  <c r="C6"/>
  <c r="C13"/>
  <c r="C15"/>
  <c r="C5"/>
  <c r="C19"/>
  <c r="C21"/>
  <c r="C25"/>
  <c r="C26"/>
  <c r="C22"/>
  <c r="B19"/>
  <c r="C24"/>
  <c r="C23"/>
  <c r="C27"/>
  <c r="C35"/>
  <c r="C31"/>
  <c r="C34"/>
  <c r="C30"/>
  <c r="C32"/>
  <c r="C36"/>
  <c r="C28"/>
  <c r="C37"/>
  <c r="C41"/>
  <c r="C43"/>
  <c r="C45"/>
  <c r="C47"/>
  <c r="C46"/>
  <c r="G9" i="1"/>
  <c r="G10"/>
  <c r="G11"/>
  <c r="G12"/>
  <c r="G13"/>
  <c r="G14"/>
  <c r="B53"/>
  <c r="I48"/>
  <c r="B41"/>
  <c r="I41"/>
  <c r="H17"/>
  <c r="I17"/>
  <c r="H10"/>
  <c r="I10"/>
  <c r="I32"/>
  <c r="I33"/>
  <c r="I35"/>
  <c r="I36"/>
  <c r="I37"/>
  <c r="I38"/>
  <c r="I31"/>
  <c r="I9"/>
  <c r="I16"/>
  <c r="I20"/>
  <c r="H23"/>
  <c r="I23"/>
  <c r="I24"/>
  <c r="I27"/>
  <c r="I19"/>
  <c r="I28"/>
  <c r="I34"/>
  <c r="I39"/>
  <c r="I40"/>
  <c r="I26"/>
  <c r="I44"/>
  <c r="I46"/>
  <c r="I47"/>
  <c r="I45"/>
  <c r="C9"/>
  <c r="D9"/>
  <c r="E9"/>
  <c r="C10"/>
  <c r="D10"/>
  <c r="E10"/>
  <c r="C11"/>
  <c r="D11"/>
  <c r="E11"/>
  <c r="C12"/>
  <c r="D12"/>
  <c r="E12"/>
  <c r="C13"/>
  <c r="D13"/>
  <c r="E13"/>
  <c r="C14"/>
  <c r="D14"/>
  <c r="E14"/>
  <c r="D31"/>
  <c r="E27"/>
  <c r="D27"/>
  <c r="E16"/>
  <c r="E17"/>
  <c r="E18"/>
  <c r="E31"/>
  <c r="D16"/>
  <c r="D17"/>
  <c r="D18"/>
  <c r="C16"/>
  <c r="C17"/>
  <c r="C18"/>
  <c r="C27"/>
  <c r="H25"/>
  <c r="I25"/>
  <c r="H11"/>
  <c r="I11"/>
  <c r="D63"/>
  <c r="H18"/>
  <c r="I18"/>
  <c r="E64"/>
  <c r="H12"/>
  <c r="I12"/>
  <c r="H13"/>
  <c r="I13"/>
  <c r="H14"/>
  <c r="I14"/>
  <c r="I50"/>
  <c r="I52"/>
  <c r="B55"/>
  <c r="I51"/>
</calcChain>
</file>

<file path=xl/sharedStrings.xml><?xml version="1.0" encoding="utf-8"?>
<sst xmlns="http://schemas.openxmlformats.org/spreadsheetml/2006/main" count="109" uniqueCount="101">
  <si>
    <t>Total Soft and Other Costs</t>
  </si>
  <si>
    <t>Total Project Cost</t>
  </si>
  <si>
    <t>Total Cost</t>
  </si>
  <si>
    <t>Cost psf</t>
  </si>
  <si>
    <t>General Construction</t>
  </si>
  <si>
    <t>Foundations</t>
  </si>
  <si>
    <t>Structure</t>
  </si>
  <si>
    <t>Exterior Wall</t>
  </si>
  <si>
    <t>Interior Partitions &amp; Finishes</t>
  </si>
  <si>
    <t>Equipment &amp; Furnishings</t>
  </si>
  <si>
    <t>Conveying Equipment</t>
  </si>
  <si>
    <t>Fire Suppression</t>
  </si>
  <si>
    <t>HVAC</t>
  </si>
  <si>
    <t>Site &amp; Infrastructure</t>
  </si>
  <si>
    <t>Total Direct Work</t>
  </si>
  <si>
    <t>psf</t>
  </si>
  <si>
    <t>Design Contingency</t>
  </si>
  <si>
    <t>P&amp;P Bonds</t>
  </si>
  <si>
    <t>Insurance</t>
  </si>
  <si>
    <t>Owner's Contingency</t>
  </si>
  <si>
    <t>Charter School Tools</t>
    <phoneticPr fontId="15" type="noConversion"/>
  </si>
  <si>
    <t>Development/financing fee</t>
  </si>
  <si>
    <t>Land cost 30A @ $15K</t>
  </si>
  <si>
    <t>Construction period interest</t>
  </si>
  <si>
    <t>per student</t>
  </si>
  <si>
    <t>Estimated annual debt service @ 6%</t>
  </si>
  <si>
    <t>Estimated Construction and Project Cost</t>
  </si>
  <si>
    <t>Owner's Rep &amp; Consultants</t>
  </si>
  <si>
    <t>CLASSROOMS</t>
  </si>
  <si>
    <t>LARGE AREAS</t>
  </si>
  <si>
    <t>OFFICES</t>
  </si>
  <si>
    <t>Registrar</t>
  </si>
  <si>
    <t>FACILITY</t>
  </si>
  <si>
    <t>General Storage</t>
  </si>
  <si>
    <t>less grant request</t>
  </si>
  <si>
    <t>Net Financing Need</t>
  </si>
  <si>
    <t>UNIT</t>
  </si>
  <si>
    <t>TOTAL</t>
  </si>
  <si>
    <t>NO. OF</t>
  </si>
  <si>
    <t xml:space="preserve">          CAPACITY</t>
  </si>
  <si>
    <t>AREA</t>
  </si>
  <si>
    <t>NET</t>
  </si>
  <si>
    <t>ROOM TYPE</t>
  </si>
  <si>
    <t xml:space="preserve"> UNITS</t>
  </si>
  <si>
    <t>PER UNIT</t>
  </si>
  <si>
    <t xml:space="preserve">  AREA</t>
  </si>
  <si>
    <t>Art Classroom</t>
  </si>
  <si>
    <t xml:space="preserve"> </t>
  </si>
  <si>
    <t>Lobby</t>
  </si>
  <si>
    <t>Kitchen Complex</t>
  </si>
  <si>
    <t>Janitor's Sink Closet</t>
  </si>
  <si>
    <t>Telecommunications Room</t>
  </si>
  <si>
    <t>TOTAL GROSS AREA  (100%)</t>
  </si>
  <si>
    <t>[sf]</t>
  </si>
  <si>
    <t>TOTAL SF PER PUPIL:</t>
  </si>
  <si>
    <t>Adults</t>
  </si>
  <si>
    <t>Computers</t>
  </si>
  <si>
    <t>Printers</t>
  </si>
  <si>
    <t>Science Lab</t>
  </si>
  <si>
    <t>TOTAL  CAPACITY:</t>
  </si>
  <si>
    <t xml:space="preserve">Custodian's Storage </t>
  </si>
  <si>
    <t xml:space="preserve">Music Classroom </t>
  </si>
  <si>
    <t>Principal</t>
  </si>
  <si>
    <t>Parent Coordinator</t>
  </si>
  <si>
    <t>Administrative Support</t>
  </si>
  <si>
    <t>Staff Kitchen/Pantry</t>
  </si>
  <si>
    <t>Library</t>
  </si>
  <si>
    <t>Grades</t>
  </si>
  <si>
    <t>General Office/Waiting Room</t>
  </si>
  <si>
    <t>Conference Room</t>
  </si>
  <si>
    <t>Typical Classrooms - Grade 9</t>
  </si>
  <si>
    <t>Typical Classrooms - Grade 10</t>
  </si>
  <si>
    <t>Typical Classrooms - Grade 11</t>
  </si>
  <si>
    <t>Typical Classrooms - Grade 12</t>
  </si>
  <si>
    <t>7-12</t>
  </si>
  <si>
    <t>Typical Classrooms - Grade 7</t>
  </si>
  <si>
    <t>Typical Classrooms - Grade 8</t>
  </si>
  <si>
    <t>Program of Requirements</t>
  </si>
  <si>
    <t>Nurse's Office - Medical Suite incl. toilet</t>
  </si>
  <si>
    <r>
      <t xml:space="preserve">Students' Dining Area </t>
    </r>
    <r>
      <rPr>
        <sz val="8"/>
        <rFont val="Arial"/>
        <family val="2"/>
      </rPr>
      <t xml:space="preserve"> (100% Capacity / 2*12 sf)</t>
    </r>
  </si>
  <si>
    <t>Dean/Vice Principal</t>
  </si>
  <si>
    <t>Gymnasium/Auditorium (50 x 84, 10' apron, 1,000 sf stage)</t>
  </si>
  <si>
    <t>TOTAL PROGRAMMED AREA (70% Gross)</t>
  </si>
  <si>
    <t>TOTAL CORE AREA  (30% Gross)</t>
  </si>
  <si>
    <t>Guidance</t>
  </si>
  <si>
    <t>Small group instruction</t>
  </si>
  <si>
    <t>Gymnasium Storage</t>
  </si>
  <si>
    <t>Computer lab</t>
  </si>
  <si>
    <t>Faculty &amp; Education Staff Workspace</t>
  </si>
  <si>
    <t>Security</t>
  </si>
  <si>
    <t>Roofing</t>
  </si>
  <si>
    <t>Specialties</t>
  </si>
  <si>
    <t>Plumbing</t>
  </si>
  <si>
    <t>Electrical</t>
  </si>
  <si>
    <t>General Conditions</t>
  </si>
  <si>
    <t>CM Fee</t>
  </si>
  <si>
    <t>Construction Contingency</t>
  </si>
  <si>
    <t>Total Construction Cost</t>
  </si>
  <si>
    <t>Architect &amp; Engineering</t>
  </si>
  <si>
    <t>Legal, Fees &amp; Permits</t>
  </si>
  <si>
    <t>Furniture, Fixtures &amp; Equipment</t>
  </si>
</sst>
</file>

<file path=xl/styles.xml><?xml version="1.0" encoding="utf-8"?>
<styleSheet xmlns="http://schemas.openxmlformats.org/spreadsheetml/2006/main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(* #,##0.00_);_(* \(#,##0.00\);_(* &quot;-&quot;??_);_(@_)"/>
    <numFmt numFmtId="168" formatCode="_(* #,##0_);_(* \(#,##0\);_(* &quot;-&quot;??_);_(@_)"/>
    <numFmt numFmtId="169" formatCode="0.0%"/>
    <numFmt numFmtId="170" formatCode="00.00"/>
    <numFmt numFmtId="171" formatCode="_(* #,##0_);_(* \(#,##0\);_(* &quot;-&quot;?_);_(@_)"/>
  </numFmts>
  <fonts count="16"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Arial"/>
      <family val="2"/>
    </font>
    <font>
      <b/>
      <u/>
      <sz val="9"/>
      <name val="Arial Narrow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8"/>
      <name val="Arial"/>
      <family val="2"/>
    </font>
    <font>
      <i/>
      <u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Verdan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3" fontId="0" fillId="0" borderId="0"/>
    <xf numFmtId="167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05">
    <xf numFmtId="3" fontId="0" fillId="0" borderId="0" xfId="0"/>
    <xf numFmtId="3" fontId="1" fillId="0" borderId="0" xfId="0" applyFont="1"/>
    <xf numFmtId="3" fontId="2" fillId="0" borderId="0" xfId="0" applyFont="1"/>
    <xf numFmtId="3" fontId="3" fillId="0" borderId="0" xfId="0" applyFont="1"/>
    <xf numFmtId="3" fontId="4" fillId="0" borderId="0" xfId="0" applyFont="1"/>
    <xf numFmtId="3" fontId="5" fillId="0" borderId="0" xfId="0" applyFont="1" applyAlignment="1">
      <alignment horizontal="right"/>
    </xf>
    <xf numFmtId="3" fontId="5" fillId="0" borderId="0" xfId="0" applyFont="1"/>
    <xf numFmtId="3" fontId="5" fillId="0" borderId="0" xfId="0" applyFont="1" applyAlignment="1">
      <alignment horizontal="center"/>
    </xf>
    <xf numFmtId="3" fontId="6" fillId="0" borderId="0" xfId="0" applyFont="1" applyAlignment="1">
      <alignment horizontal="right"/>
    </xf>
    <xf numFmtId="3" fontId="1" fillId="0" borderId="0" xfId="0" applyNumberFormat="1" applyFont="1"/>
    <xf numFmtId="3" fontId="7" fillId="0" borderId="0" xfId="0" applyFont="1"/>
    <xf numFmtId="3" fontId="8" fillId="0" borderId="0" xfId="0" applyFont="1"/>
    <xf numFmtId="3" fontId="8" fillId="0" borderId="0" xfId="0" applyFont="1" applyAlignment="1">
      <alignment horizontal="center"/>
    </xf>
    <xf numFmtId="3" fontId="8" fillId="0" borderId="0" xfId="0" applyFont="1" applyAlignment="1">
      <alignment horizontal="right"/>
    </xf>
    <xf numFmtId="3" fontId="2" fillId="0" borderId="0" xfId="0" applyFont="1" applyAlignment="1">
      <alignment horizontal="center"/>
    </xf>
    <xf numFmtId="3" fontId="4" fillId="0" borderId="0" xfId="0" applyFont="1" applyAlignment="1">
      <alignment horizontal="center"/>
    </xf>
    <xf numFmtId="3" fontId="2" fillId="0" borderId="0" xfId="0" applyNumberFormat="1" applyFont="1"/>
    <xf numFmtId="3" fontId="9" fillId="0" borderId="0" xfId="0" applyFont="1"/>
    <xf numFmtId="3" fontId="2" fillId="0" borderId="0" xfId="0" applyFont="1" applyBorder="1"/>
    <xf numFmtId="3" fontId="8" fillId="0" borderId="0" xfId="0" applyFont="1" applyBorder="1" applyAlignment="1">
      <alignment horizontal="center"/>
    </xf>
    <xf numFmtId="3" fontId="8" fillId="0" borderId="0" xfId="0" applyFont="1" applyBorder="1" applyAlignment="1">
      <alignment horizontal="right"/>
    </xf>
    <xf numFmtId="3" fontId="10" fillId="0" borderId="0" xfId="0" applyFont="1" applyAlignment="1">
      <alignment horizontal="left"/>
    </xf>
    <xf numFmtId="3" fontId="5" fillId="0" borderId="0" xfId="0" applyFont="1" applyBorder="1" applyAlignment="1">
      <alignment horizontal="right"/>
    </xf>
    <xf numFmtId="3" fontId="1" fillId="0" borderId="0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right"/>
    </xf>
    <xf numFmtId="3" fontId="6" fillId="0" borderId="0" xfId="0" applyNumberFormat="1" applyFont="1"/>
    <xf numFmtId="3" fontId="7" fillId="0" borderId="0" xfId="0" quotePrefix="1" applyNumberFormat="1" applyFont="1" applyAlignment="1">
      <alignment horizontal="center"/>
    </xf>
    <xf numFmtId="3" fontId="7" fillId="0" borderId="0" xfId="0" quotePrefix="1" applyNumberFormat="1" applyFont="1"/>
    <xf numFmtId="3" fontId="1" fillId="0" borderId="0" xfId="0" quotePrefix="1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3" fontId="11" fillId="0" borderId="0" xfId="0" applyFont="1" applyAlignment="1">
      <alignment horizontal="right"/>
    </xf>
    <xf numFmtId="3" fontId="11" fillId="0" borderId="0" xfId="0" applyFont="1"/>
    <xf numFmtId="3" fontId="12" fillId="0" borderId="0" xfId="0" applyFont="1" applyAlignment="1">
      <alignment horizontal="right"/>
    </xf>
    <xf numFmtId="3" fontId="11" fillId="0" borderId="0" xfId="0" applyFont="1" applyAlignment="1">
      <alignment horizontal="center"/>
    </xf>
    <xf numFmtId="3" fontId="11" fillId="0" borderId="0" xfId="0" applyFont="1" applyAlignment="1">
      <alignment horizontal="right" wrapText="1"/>
    </xf>
    <xf numFmtId="3" fontId="11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3" fontId="6" fillId="0" borderId="0" xfId="0" applyFont="1" applyAlignment="1">
      <alignment horizontal="left"/>
    </xf>
    <xf numFmtId="3" fontId="9" fillId="0" borderId="0" xfId="0" applyNumberFormat="1" applyFont="1" applyBorder="1" applyAlignment="1">
      <alignment horizontal="right"/>
    </xf>
    <xf numFmtId="3" fontId="7" fillId="0" borderId="0" xfId="0" applyNumberFormat="1" applyFont="1"/>
    <xf numFmtId="3" fontId="7" fillId="0" borderId="0" xfId="0" quotePrefix="1" applyNumberFormat="1" applyFont="1" applyAlignment="1">
      <alignment horizontal="right"/>
    </xf>
    <xf numFmtId="3" fontId="7" fillId="0" borderId="0" xfId="0" applyNumberFormat="1" applyFont="1" applyBorder="1" applyProtection="1"/>
    <xf numFmtId="49" fontId="10" fillId="0" borderId="0" xfId="0" applyNumberFormat="1" applyFont="1" applyAlignment="1">
      <alignment horizontal="right"/>
    </xf>
    <xf numFmtId="3" fontId="13" fillId="0" borderId="0" xfId="0" applyFont="1" applyAlignment="1">
      <alignment horizontal="center"/>
    </xf>
    <xf numFmtId="3" fontId="13" fillId="0" borderId="0" xfId="0" applyFont="1"/>
    <xf numFmtId="3" fontId="7" fillId="0" borderId="0" xfId="0" applyFont="1" applyBorder="1"/>
    <xf numFmtId="3" fontId="13" fillId="0" borderId="0" xfId="0" applyFont="1" applyBorder="1"/>
    <xf numFmtId="3" fontId="7" fillId="0" borderId="0" xfId="0" applyFont="1" applyAlignment="1">
      <alignment horizontal="center"/>
    </xf>
    <xf numFmtId="3" fontId="7" fillId="0" borderId="0" xfId="0" applyFont="1" applyAlignment="1">
      <alignment horizontal="right"/>
    </xf>
    <xf numFmtId="3" fontId="7" fillId="0" borderId="0" xfId="0" applyNumberFormat="1" applyFont="1" applyBorder="1"/>
    <xf numFmtId="3" fontId="7" fillId="0" borderId="0" xfId="0" applyNumberFormat="1" applyFont="1" applyAlignment="1" applyProtection="1">
      <alignment horizontal="center"/>
    </xf>
    <xf numFmtId="3" fontId="7" fillId="0" borderId="0" xfId="0" quotePrefix="1" applyNumberFormat="1" applyFont="1" applyAlignment="1" applyProtection="1">
      <alignment horizontal="right"/>
    </xf>
    <xf numFmtId="3" fontId="7" fillId="0" borderId="0" xfId="0" applyNumberFormat="1" applyFont="1" applyProtection="1"/>
    <xf numFmtId="3" fontId="13" fillId="0" borderId="0" xfId="0" applyNumberFormat="1" applyFont="1" applyBorder="1"/>
    <xf numFmtId="3" fontId="13" fillId="0" borderId="0" xfId="0" quotePrefix="1" applyNumberFormat="1" applyFont="1" applyAlignment="1">
      <alignment horizontal="right"/>
    </xf>
    <xf numFmtId="3" fontId="13" fillId="0" borderId="0" xfId="0" applyNumberFormat="1" applyFont="1"/>
    <xf numFmtId="3" fontId="7" fillId="0" borderId="0" xfId="0" applyFont="1" applyProtection="1"/>
    <xf numFmtId="3" fontId="13" fillId="0" borderId="0" xfId="0" applyNumberFormat="1" applyFont="1" applyAlignment="1">
      <alignment horizontal="right"/>
    </xf>
    <xf numFmtId="3" fontId="13" fillId="0" borderId="0" xfId="0" quotePrefix="1" applyNumberFormat="1" applyFont="1" applyBorder="1" applyAlignment="1">
      <alignment horizontal="right"/>
    </xf>
    <xf numFmtId="3" fontId="13" fillId="0" borderId="1" xfId="0" applyFont="1" applyBorder="1"/>
    <xf numFmtId="3" fontId="13" fillId="0" borderId="0" xfId="0" applyFont="1" applyBorder="1" applyAlignment="1"/>
    <xf numFmtId="3" fontId="13" fillId="0" borderId="0" xfId="0" applyFont="1" applyFill="1" applyBorder="1"/>
    <xf numFmtId="3" fontId="13" fillId="0" borderId="0" xfId="0" quotePrefix="1" applyFont="1" applyAlignment="1">
      <alignment horizontal="right"/>
    </xf>
    <xf numFmtId="3" fontId="13" fillId="0" borderId="0" xfId="0" applyFont="1" applyAlignment="1">
      <alignment horizontal="right"/>
    </xf>
    <xf numFmtId="4" fontId="13" fillId="0" borderId="0" xfId="0" applyNumberFormat="1" applyFont="1"/>
    <xf numFmtId="4" fontId="7" fillId="0" borderId="0" xfId="0" applyNumberFormat="1" applyFont="1"/>
    <xf numFmtId="49" fontId="0" fillId="0" borderId="0" xfId="0" applyNumberFormat="1"/>
    <xf numFmtId="3" fontId="0" fillId="0" borderId="0" xfId="0" applyBorder="1" applyAlignment="1"/>
    <xf numFmtId="3" fontId="0" fillId="0" borderId="0" xfId="0" applyFont="1"/>
    <xf numFmtId="3" fontId="0" fillId="0" borderId="0" xfId="0" applyFill="1" applyBorder="1" applyAlignment="1"/>
    <xf numFmtId="3" fontId="7" fillId="0" borderId="0" xfId="0" applyFont="1" applyFill="1" applyBorder="1"/>
    <xf numFmtId="3" fontId="9" fillId="0" borderId="0" xfId="0" applyNumberFormat="1" applyFont="1"/>
    <xf numFmtId="3" fontId="13" fillId="0" borderId="0" xfId="0" applyFont="1" applyFill="1"/>
    <xf numFmtId="3" fontId="7" fillId="0" borderId="0" xfId="0" applyNumberFormat="1" applyFont="1" applyFill="1" applyProtection="1"/>
    <xf numFmtId="3" fontId="0" fillId="0" borderId="0" xfId="0" applyProtection="1"/>
    <xf numFmtId="0" fontId="0" fillId="0" borderId="0" xfId="0" applyNumberFormat="1"/>
    <xf numFmtId="0" fontId="0" fillId="0" borderId="0" xfId="0" applyNumberFormat="1" applyBorder="1"/>
    <xf numFmtId="0" fontId="7" fillId="0" borderId="0" xfId="0" applyNumberFormat="1" applyFont="1" applyBorder="1" applyAlignment="1"/>
    <xf numFmtId="0" fontId="7" fillId="0" borderId="0" xfId="0" applyNumberFormat="1" applyFont="1" applyBorder="1" applyAlignment="1" applyProtection="1">
      <alignment vertical="top"/>
    </xf>
    <xf numFmtId="168" fontId="0" fillId="0" borderId="0" xfId="1" applyNumberFormat="1" applyFont="1"/>
    <xf numFmtId="0" fontId="0" fillId="0" borderId="0" xfId="0" applyNumberFormat="1" applyBorder="1" applyAlignment="1">
      <alignment horizontal="right"/>
    </xf>
    <xf numFmtId="167" fontId="0" fillId="0" borderId="0" xfId="1" applyFont="1" applyBorder="1"/>
    <xf numFmtId="168" fontId="0" fillId="0" borderId="0" xfId="0" applyNumberFormat="1" applyBorder="1"/>
    <xf numFmtId="167" fontId="7" fillId="0" borderId="0" xfId="1" applyFont="1" applyBorder="1"/>
    <xf numFmtId="170" fontId="11" fillId="0" borderId="0" xfId="0" applyNumberFormat="1" applyFont="1" applyBorder="1"/>
    <xf numFmtId="168" fontId="11" fillId="0" borderId="0" xfId="0" applyNumberFormat="1" applyFont="1" applyBorder="1"/>
    <xf numFmtId="169" fontId="0" fillId="0" borderId="0" xfId="2" applyNumberFormat="1" applyFont="1" applyBorder="1"/>
    <xf numFmtId="171" fontId="0" fillId="0" borderId="0" xfId="0" applyNumberFormat="1" applyBorder="1"/>
    <xf numFmtId="0" fontId="0" fillId="0" borderId="0" xfId="0" quotePrefix="1" applyNumberFormat="1" applyBorder="1" applyAlignment="1">
      <alignment horizontal="right"/>
    </xf>
    <xf numFmtId="168" fontId="14" fillId="0" borderId="0" xfId="1" applyNumberFormat="1" applyFont="1" applyBorder="1"/>
    <xf numFmtId="0" fontId="11" fillId="0" borderId="0" xfId="0" applyNumberFormat="1" applyFont="1" applyBorder="1" applyAlignment="1">
      <alignment horizontal="right"/>
    </xf>
    <xf numFmtId="168" fontId="0" fillId="0" borderId="0" xfId="1" applyNumberFormat="1" applyFont="1" applyBorder="1" applyAlignment="1">
      <alignment horizontal="right"/>
    </xf>
    <xf numFmtId="3" fontId="0" fillId="0" borderId="0" xfId="0" applyNumberFormat="1" applyBorder="1" applyAlignment="1">
      <alignment horizontal="right"/>
    </xf>
    <xf numFmtId="167" fontId="7" fillId="0" borderId="2" xfId="1" applyFont="1" applyBorder="1"/>
    <xf numFmtId="168" fontId="0" fillId="0" borderId="2" xfId="0" applyNumberFormat="1" applyBorder="1"/>
    <xf numFmtId="171" fontId="0" fillId="0" borderId="2" xfId="0" applyNumberFormat="1" applyBorder="1"/>
    <xf numFmtId="0" fontId="0" fillId="0" borderId="0" xfId="0" applyNumberFormat="1" applyFill="1" applyBorder="1"/>
    <xf numFmtId="0" fontId="11" fillId="0" borderId="0" xfId="0" applyNumberFormat="1" applyFont="1" applyAlignment="1">
      <alignment horizontal="right"/>
    </xf>
    <xf numFmtId="0" fontId="6" fillId="0" borderId="0" xfId="0" applyNumberFormat="1" applyFont="1"/>
    <xf numFmtId="168" fontId="11" fillId="0" borderId="0" xfId="0" applyNumberFormat="1" applyFont="1"/>
    <xf numFmtId="167" fontId="11" fillId="0" borderId="0" xfId="0" applyNumberFormat="1" applyFont="1"/>
    <xf numFmtId="3" fontId="0" fillId="0" borderId="0" xfId="0" applyNumberFormat="1" applyFont="1" applyAlignment="1">
      <alignment horizontal="center"/>
    </xf>
    <xf numFmtId="3" fontId="0" fillId="0" borderId="0" xfId="0" applyNumberFormat="1" applyFont="1" applyAlignment="1">
      <alignment horizontal="right"/>
    </xf>
    <xf numFmtId="3" fontId="0" fillId="0" borderId="0" xfId="0" applyFont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104775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25" name="Line 1"/>
        <xdr:cNvSpPr>
          <a:spLocks noChangeShapeType="1"/>
        </xdr:cNvSpPr>
      </xdr:nvSpPr>
      <xdr:spPr bwMode="auto">
        <a:xfrm>
          <a:off x="6248400" y="3590925"/>
          <a:ext cx="54292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8</xdr:col>
      <xdr:colOff>104775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26" name="Line 2"/>
        <xdr:cNvSpPr>
          <a:spLocks noChangeShapeType="1"/>
        </xdr:cNvSpPr>
      </xdr:nvSpPr>
      <xdr:spPr bwMode="auto">
        <a:xfrm>
          <a:off x="6248400" y="3590925"/>
          <a:ext cx="54292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28" name="Line 4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29" name="Line 5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0" name="Line 6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1" name="Line 7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2" name="Line 8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3" name="Line 9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4" name="Line 10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9</xdr:col>
      <xdr:colOff>0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5" name="Line 11"/>
        <xdr:cNvSpPr>
          <a:spLocks noChangeShapeType="1"/>
        </xdr:cNvSpPr>
      </xdr:nvSpPr>
      <xdr:spPr bwMode="auto">
        <a:xfrm>
          <a:off x="6791325" y="3590925"/>
          <a:ext cx="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8</xdr:col>
      <xdr:colOff>104775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6" name="Line 12"/>
        <xdr:cNvSpPr>
          <a:spLocks noChangeShapeType="1"/>
        </xdr:cNvSpPr>
      </xdr:nvSpPr>
      <xdr:spPr bwMode="auto">
        <a:xfrm>
          <a:off x="6248400" y="3590925"/>
          <a:ext cx="54292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  <xdr:twoCellAnchor>
    <xdr:from>
      <xdr:col>8</xdr:col>
      <xdr:colOff>104775</xdr:colOff>
      <xdr:row>15</xdr:row>
      <xdr:rowOff>0</xdr:rowOff>
    </xdr:from>
    <xdr:to>
      <xdr:col>9</xdr:col>
      <xdr:colOff>0</xdr:colOff>
      <xdr:row>15</xdr:row>
      <xdr:rowOff>0</xdr:rowOff>
    </xdr:to>
    <xdr:sp macro="" textlink="" fLocksText="0">
      <xdr:nvSpPr>
        <xdr:cNvPr id="1037" name="Line 13"/>
        <xdr:cNvSpPr>
          <a:spLocks noChangeShapeType="1"/>
        </xdr:cNvSpPr>
      </xdr:nvSpPr>
      <xdr:spPr bwMode="auto">
        <a:xfrm>
          <a:off x="6248400" y="3590925"/>
          <a:ext cx="54292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C47"/>
  <sheetViews>
    <sheetView workbookViewId="0"/>
  </sheetViews>
  <sheetFormatPr baseColWidth="10" defaultColWidth="8.83203125" defaultRowHeight="12"/>
  <cols>
    <col min="1" max="1" width="29" style="76" customWidth="1"/>
    <col min="2" max="2" width="8.83203125" style="76"/>
    <col min="3" max="3" width="11.6640625" style="76" customWidth="1"/>
    <col min="4" max="249" width="8.83203125" style="76"/>
    <col min="250" max="250" width="29" style="76" customWidth="1"/>
    <col min="251" max="251" width="8.83203125" style="76"/>
    <col min="252" max="255" width="11.6640625" style="76" customWidth="1"/>
    <col min="256" max="256" width="21.33203125" style="76" customWidth="1"/>
    <col min="257" max="505" width="8.83203125" style="76"/>
    <col min="506" max="506" width="29" style="76" customWidth="1"/>
    <col min="507" max="507" width="8.83203125" style="76"/>
    <col min="508" max="511" width="11.6640625" style="76" customWidth="1"/>
    <col min="512" max="512" width="21.33203125" style="76" customWidth="1"/>
    <col min="513" max="761" width="8.83203125" style="76"/>
    <col min="762" max="762" width="29" style="76" customWidth="1"/>
    <col min="763" max="763" width="8.83203125" style="76"/>
    <col min="764" max="767" width="11.6640625" style="76" customWidth="1"/>
    <col min="768" max="768" width="21.33203125" style="76" customWidth="1"/>
    <col min="769" max="1017" width="8.83203125" style="76"/>
    <col min="1018" max="1018" width="29" style="76" customWidth="1"/>
    <col min="1019" max="1019" width="8.83203125" style="76"/>
    <col min="1020" max="1023" width="11.6640625" style="76" customWidth="1"/>
    <col min="1024" max="1024" width="21.33203125" style="76" customWidth="1"/>
    <col min="1025" max="1273" width="8.83203125" style="76"/>
    <col min="1274" max="1274" width="29" style="76" customWidth="1"/>
    <col min="1275" max="1275" width="8.83203125" style="76"/>
    <col min="1276" max="1279" width="11.6640625" style="76" customWidth="1"/>
    <col min="1280" max="1280" width="21.33203125" style="76" customWidth="1"/>
    <col min="1281" max="1529" width="8.83203125" style="76"/>
    <col min="1530" max="1530" width="29" style="76" customWidth="1"/>
    <col min="1531" max="1531" width="8.83203125" style="76"/>
    <col min="1532" max="1535" width="11.6640625" style="76" customWidth="1"/>
    <col min="1536" max="1536" width="21.33203125" style="76" customWidth="1"/>
    <col min="1537" max="1785" width="8.83203125" style="76"/>
    <col min="1786" max="1786" width="29" style="76" customWidth="1"/>
    <col min="1787" max="1787" width="8.83203125" style="76"/>
    <col min="1788" max="1791" width="11.6640625" style="76" customWidth="1"/>
    <col min="1792" max="1792" width="21.33203125" style="76" customWidth="1"/>
    <col min="1793" max="2041" width="8.83203125" style="76"/>
    <col min="2042" max="2042" width="29" style="76" customWidth="1"/>
    <col min="2043" max="2043" width="8.83203125" style="76"/>
    <col min="2044" max="2047" width="11.6640625" style="76" customWidth="1"/>
    <col min="2048" max="2048" width="21.33203125" style="76" customWidth="1"/>
    <col min="2049" max="2297" width="8.83203125" style="76"/>
    <col min="2298" max="2298" width="29" style="76" customWidth="1"/>
    <col min="2299" max="2299" width="8.83203125" style="76"/>
    <col min="2300" max="2303" width="11.6640625" style="76" customWidth="1"/>
    <col min="2304" max="2304" width="21.33203125" style="76" customWidth="1"/>
    <col min="2305" max="2553" width="8.83203125" style="76"/>
    <col min="2554" max="2554" width="29" style="76" customWidth="1"/>
    <col min="2555" max="2555" width="8.83203125" style="76"/>
    <col min="2556" max="2559" width="11.6640625" style="76" customWidth="1"/>
    <col min="2560" max="2560" width="21.33203125" style="76" customWidth="1"/>
    <col min="2561" max="2809" width="8.83203125" style="76"/>
    <col min="2810" max="2810" width="29" style="76" customWidth="1"/>
    <col min="2811" max="2811" width="8.83203125" style="76"/>
    <col min="2812" max="2815" width="11.6640625" style="76" customWidth="1"/>
    <col min="2816" max="2816" width="21.33203125" style="76" customWidth="1"/>
    <col min="2817" max="3065" width="8.83203125" style="76"/>
    <col min="3066" max="3066" width="29" style="76" customWidth="1"/>
    <col min="3067" max="3067" width="8.83203125" style="76"/>
    <col min="3068" max="3071" width="11.6640625" style="76" customWidth="1"/>
    <col min="3072" max="3072" width="21.33203125" style="76" customWidth="1"/>
    <col min="3073" max="3321" width="8.83203125" style="76"/>
    <col min="3322" max="3322" width="29" style="76" customWidth="1"/>
    <col min="3323" max="3323" width="8.83203125" style="76"/>
    <col min="3324" max="3327" width="11.6640625" style="76" customWidth="1"/>
    <col min="3328" max="3328" width="21.33203125" style="76" customWidth="1"/>
    <col min="3329" max="3577" width="8.83203125" style="76"/>
    <col min="3578" max="3578" width="29" style="76" customWidth="1"/>
    <col min="3579" max="3579" width="8.83203125" style="76"/>
    <col min="3580" max="3583" width="11.6640625" style="76" customWidth="1"/>
    <col min="3584" max="3584" width="21.33203125" style="76" customWidth="1"/>
    <col min="3585" max="3833" width="8.83203125" style="76"/>
    <col min="3834" max="3834" width="29" style="76" customWidth="1"/>
    <col min="3835" max="3835" width="8.83203125" style="76"/>
    <col min="3836" max="3839" width="11.6640625" style="76" customWidth="1"/>
    <col min="3840" max="3840" width="21.33203125" style="76" customWidth="1"/>
    <col min="3841" max="4089" width="8.83203125" style="76"/>
    <col min="4090" max="4090" width="29" style="76" customWidth="1"/>
    <col min="4091" max="4091" width="8.83203125" style="76"/>
    <col min="4092" max="4095" width="11.6640625" style="76" customWidth="1"/>
    <col min="4096" max="4096" width="21.33203125" style="76" customWidth="1"/>
    <col min="4097" max="4345" width="8.83203125" style="76"/>
    <col min="4346" max="4346" width="29" style="76" customWidth="1"/>
    <col min="4347" max="4347" width="8.83203125" style="76"/>
    <col min="4348" max="4351" width="11.6640625" style="76" customWidth="1"/>
    <col min="4352" max="4352" width="21.33203125" style="76" customWidth="1"/>
    <col min="4353" max="4601" width="8.83203125" style="76"/>
    <col min="4602" max="4602" width="29" style="76" customWidth="1"/>
    <col min="4603" max="4603" width="8.83203125" style="76"/>
    <col min="4604" max="4607" width="11.6640625" style="76" customWidth="1"/>
    <col min="4608" max="4608" width="21.33203125" style="76" customWidth="1"/>
    <col min="4609" max="4857" width="8.83203125" style="76"/>
    <col min="4858" max="4858" width="29" style="76" customWidth="1"/>
    <col min="4859" max="4859" width="8.83203125" style="76"/>
    <col min="4860" max="4863" width="11.6640625" style="76" customWidth="1"/>
    <col min="4864" max="4864" width="21.33203125" style="76" customWidth="1"/>
    <col min="4865" max="5113" width="8.83203125" style="76"/>
    <col min="5114" max="5114" width="29" style="76" customWidth="1"/>
    <col min="5115" max="5115" width="8.83203125" style="76"/>
    <col min="5116" max="5119" width="11.6640625" style="76" customWidth="1"/>
    <col min="5120" max="5120" width="21.33203125" style="76" customWidth="1"/>
    <col min="5121" max="5369" width="8.83203125" style="76"/>
    <col min="5370" max="5370" width="29" style="76" customWidth="1"/>
    <col min="5371" max="5371" width="8.83203125" style="76"/>
    <col min="5372" max="5375" width="11.6640625" style="76" customWidth="1"/>
    <col min="5376" max="5376" width="21.33203125" style="76" customWidth="1"/>
    <col min="5377" max="5625" width="8.83203125" style="76"/>
    <col min="5626" max="5626" width="29" style="76" customWidth="1"/>
    <col min="5627" max="5627" width="8.83203125" style="76"/>
    <col min="5628" max="5631" width="11.6640625" style="76" customWidth="1"/>
    <col min="5632" max="5632" width="21.33203125" style="76" customWidth="1"/>
    <col min="5633" max="5881" width="8.83203125" style="76"/>
    <col min="5882" max="5882" width="29" style="76" customWidth="1"/>
    <col min="5883" max="5883" width="8.83203125" style="76"/>
    <col min="5884" max="5887" width="11.6640625" style="76" customWidth="1"/>
    <col min="5888" max="5888" width="21.33203125" style="76" customWidth="1"/>
    <col min="5889" max="6137" width="8.83203125" style="76"/>
    <col min="6138" max="6138" width="29" style="76" customWidth="1"/>
    <col min="6139" max="6139" width="8.83203125" style="76"/>
    <col min="6140" max="6143" width="11.6640625" style="76" customWidth="1"/>
    <col min="6144" max="6144" width="21.33203125" style="76" customWidth="1"/>
    <col min="6145" max="6393" width="8.83203125" style="76"/>
    <col min="6394" max="6394" width="29" style="76" customWidth="1"/>
    <col min="6395" max="6395" width="8.83203125" style="76"/>
    <col min="6396" max="6399" width="11.6640625" style="76" customWidth="1"/>
    <col min="6400" max="6400" width="21.33203125" style="76" customWidth="1"/>
    <col min="6401" max="6649" width="8.83203125" style="76"/>
    <col min="6650" max="6650" width="29" style="76" customWidth="1"/>
    <col min="6651" max="6651" width="8.83203125" style="76"/>
    <col min="6652" max="6655" width="11.6640625" style="76" customWidth="1"/>
    <col min="6656" max="6656" width="21.33203125" style="76" customWidth="1"/>
    <col min="6657" max="6905" width="8.83203125" style="76"/>
    <col min="6906" max="6906" width="29" style="76" customWidth="1"/>
    <col min="6907" max="6907" width="8.83203125" style="76"/>
    <col min="6908" max="6911" width="11.6640625" style="76" customWidth="1"/>
    <col min="6912" max="6912" width="21.33203125" style="76" customWidth="1"/>
    <col min="6913" max="7161" width="8.83203125" style="76"/>
    <col min="7162" max="7162" width="29" style="76" customWidth="1"/>
    <col min="7163" max="7163" width="8.83203125" style="76"/>
    <col min="7164" max="7167" width="11.6640625" style="76" customWidth="1"/>
    <col min="7168" max="7168" width="21.33203125" style="76" customWidth="1"/>
    <col min="7169" max="7417" width="8.83203125" style="76"/>
    <col min="7418" max="7418" width="29" style="76" customWidth="1"/>
    <col min="7419" max="7419" width="8.83203125" style="76"/>
    <col min="7420" max="7423" width="11.6640625" style="76" customWidth="1"/>
    <col min="7424" max="7424" width="21.33203125" style="76" customWidth="1"/>
    <col min="7425" max="7673" width="8.83203125" style="76"/>
    <col min="7674" max="7674" width="29" style="76" customWidth="1"/>
    <col min="7675" max="7675" width="8.83203125" style="76"/>
    <col min="7676" max="7679" width="11.6640625" style="76" customWidth="1"/>
    <col min="7680" max="7680" width="21.33203125" style="76" customWidth="1"/>
    <col min="7681" max="7929" width="8.83203125" style="76"/>
    <col min="7930" max="7930" width="29" style="76" customWidth="1"/>
    <col min="7931" max="7931" width="8.83203125" style="76"/>
    <col min="7932" max="7935" width="11.6640625" style="76" customWidth="1"/>
    <col min="7936" max="7936" width="21.33203125" style="76" customWidth="1"/>
    <col min="7937" max="8185" width="8.83203125" style="76"/>
    <col min="8186" max="8186" width="29" style="76" customWidth="1"/>
    <col min="8187" max="8187" width="8.83203125" style="76"/>
    <col min="8188" max="8191" width="11.6640625" style="76" customWidth="1"/>
    <col min="8192" max="8192" width="21.33203125" style="76" customWidth="1"/>
    <col min="8193" max="8441" width="8.83203125" style="76"/>
    <col min="8442" max="8442" width="29" style="76" customWidth="1"/>
    <col min="8443" max="8443" width="8.83203125" style="76"/>
    <col min="8444" max="8447" width="11.6640625" style="76" customWidth="1"/>
    <col min="8448" max="8448" width="21.33203125" style="76" customWidth="1"/>
    <col min="8449" max="8697" width="8.83203125" style="76"/>
    <col min="8698" max="8698" width="29" style="76" customWidth="1"/>
    <col min="8699" max="8699" width="8.83203125" style="76"/>
    <col min="8700" max="8703" width="11.6640625" style="76" customWidth="1"/>
    <col min="8704" max="8704" width="21.33203125" style="76" customWidth="1"/>
    <col min="8705" max="8953" width="8.83203125" style="76"/>
    <col min="8954" max="8954" width="29" style="76" customWidth="1"/>
    <col min="8955" max="8955" width="8.83203125" style="76"/>
    <col min="8956" max="8959" width="11.6640625" style="76" customWidth="1"/>
    <col min="8960" max="8960" width="21.33203125" style="76" customWidth="1"/>
    <col min="8961" max="9209" width="8.83203125" style="76"/>
    <col min="9210" max="9210" width="29" style="76" customWidth="1"/>
    <col min="9211" max="9211" width="8.83203125" style="76"/>
    <col min="9212" max="9215" width="11.6640625" style="76" customWidth="1"/>
    <col min="9216" max="9216" width="21.33203125" style="76" customWidth="1"/>
    <col min="9217" max="9465" width="8.83203125" style="76"/>
    <col min="9466" max="9466" width="29" style="76" customWidth="1"/>
    <col min="9467" max="9467" width="8.83203125" style="76"/>
    <col min="9468" max="9471" width="11.6640625" style="76" customWidth="1"/>
    <col min="9472" max="9472" width="21.33203125" style="76" customWidth="1"/>
    <col min="9473" max="9721" width="8.83203125" style="76"/>
    <col min="9722" max="9722" width="29" style="76" customWidth="1"/>
    <col min="9723" max="9723" width="8.83203125" style="76"/>
    <col min="9724" max="9727" width="11.6640625" style="76" customWidth="1"/>
    <col min="9728" max="9728" width="21.33203125" style="76" customWidth="1"/>
    <col min="9729" max="9977" width="8.83203125" style="76"/>
    <col min="9978" max="9978" width="29" style="76" customWidth="1"/>
    <col min="9979" max="9979" width="8.83203125" style="76"/>
    <col min="9980" max="9983" width="11.6640625" style="76" customWidth="1"/>
    <col min="9984" max="9984" width="21.33203125" style="76" customWidth="1"/>
    <col min="9985" max="10233" width="8.83203125" style="76"/>
    <col min="10234" max="10234" width="29" style="76" customWidth="1"/>
    <col min="10235" max="10235" width="8.83203125" style="76"/>
    <col min="10236" max="10239" width="11.6640625" style="76" customWidth="1"/>
    <col min="10240" max="10240" width="21.33203125" style="76" customWidth="1"/>
    <col min="10241" max="10489" width="8.83203125" style="76"/>
    <col min="10490" max="10490" width="29" style="76" customWidth="1"/>
    <col min="10491" max="10491" width="8.83203125" style="76"/>
    <col min="10492" max="10495" width="11.6640625" style="76" customWidth="1"/>
    <col min="10496" max="10496" width="21.33203125" style="76" customWidth="1"/>
    <col min="10497" max="10745" width="8.83203125" style="76"/>
    <col min="10746" max="10746" width="29" style="76" customWidth="1"/>
    <col min="10747" max="10747" width="8.83203125" style="76"/>
    <col min="10748" max="10751" width="11.6640625" style="76" customWidth="1"/>
    <col min="10752" max="10752" width="21.33203125" style="76" customWidth="1"/>
    <col min="10753" max="11001" width="8.83203125" style="76"/>
    <col min="11002" max="11002" width="29" style="76" customWidth="1"/>
    <col min="11003" max="11003" width="8.83203125" style="76"/>
    <col min="11004" max="11007" width="11.6640625" style="76" customWidth="1"/>
    <col min="11008" max="11008" width="21.33203125" style="76" customWidth="1"/>
    <col min="11009" max="11257" width="8.83203125" style="76"/>
    <col min="11258" max="11258" width="29" style="76" customWidth="1"/>
    <col min="11259" max="11259" width="8.83203125" style="76"/>
    <col min="11260" max="11263" width="11.6640625" style="76" customWidth="1"/>
    <col min="11264" max="11264" width="21.33203125" style="76" customWidth="1"/>
    <col min="11265" max="11513" width="8.83203125" style="76"/>
    <col min="11514" max="11514" width="29" style="76" customWidth="1"/>
    <col min="11515" max="11515" width="8.83203125" style="76"/>
    <col min="11516" max="11519" width="11.6640625" style="76" customWidth="1"/>
    <col min="11520" max="11520" width="21.33203125" style="76" customWidth="1"/>
    <col min="11521" max="11769" width="8.83203125" style="76"/>
    <col min="11770" max="11770" width="29" style="76" customWidth="1"/>
    <col min="11771" max="11771" width="8.83203125" style="76"/>
    <col min="11772" max="11775" width="11.6640625" style="76" customWidth="1"/>
    <col min="11776" max="11776" width="21.33203125" style="76" customWidth="1"/>
    <col min="11777" max="12025" width="8.83203125" style="76"/>
    <col min="12026" max="12026" width="29" style="76" customWidth="1"/>
    <col min="12027" max="12027" width="8.83203125" style="76"/>
    <col min="12028" max="12031" width="11.6640625" style="76" customWidth="1"/>
    <col min="12032" max="12032" width="21.33203125" style="76" customWidth="1"/>
    <col min="12033" max="12281" width="8.83203125" style="76"/>
    <col min="12282" max="12282" width="29" style="76" customWidth="1"/>
    <col min="12283" max="12283" width="8.83203125" style="76"/>
    <col min="12284" max="12287" width="11.6640625" style="76" customWidth="1"/>
    <col min="12288" max="12288" width="21.33203125" style="76" customWidth="1"/>
    <col min="12289" max="12537" width="8.83203125" style="76"/>
    <col min="12538" max="12538" width="29" style="76" customWidth="1"/>
    <col min="12539" max="12539" width="8.83203125" style="76"/>
    <col min="12540" max="12543" width="11.6640625" style="76" customWidth="1"/>
    <col min="12544" max="12544" width="21.33203125" style="76" customWidth="1"/>
    <col min="12545" max="12793" width="8.83203125" style="76"/>
    <col min="12794" max="12794" width="29" style="76" customWidth="1"/>
    <col min="12795" max="12795" width="8.83203125" style="76"/>
    <col min="12796" max="12799" width="11.6640625" style="76" customWidth="1"/>
    <col min="12800" max="12800" width="21.33203125" style="76" customWidth="1"/>
    <col min="12801" max="13049" width="8.83203125" style="76"/>
    <col min="13050" max="13050" width="29" style="76" customWidth="1"/>
    <col min="13051" max="13051" width="8.83203125" style="76"/>
    <col min="13052" max="13055" width="11.6640625" style="76" customWidth="1"/>
    <col min="13056" max="13056" width="21.33203125" style="76" customWidth="1"/>
    <col min="13057" max="13305" width="8.83203125" style="76"/>
    <col min="13306" max="13306" width="29" style="76" customWidth="1"/>
    <col min="13307" max="13307" width="8.83203125" style="76"/>
    <col min="13308" max="13311" width="11.6640625" style="76" customWidth="1"/>
    <col min="13312" max="13312" width="21.33203125" style="76" customWidth="1"/>
    <col min="13313" max="13561" width="8.83203125" style="76"/>
    <col min="13562" max="13562" width="29" style="76" customWidth="1"/>
    <col min="13563" max="13563" width="8.83203125" style="76"/>
    <col min="13564" max="13567" width="11.6640625" style="76" customWidth="1"/>
    <col min="13568" max="13568" width="21.33203125" style="76" customWidth="1"/>
    <col min="13569" max="13817" width="8.83203125" style="76"/>
    <col min="13818" max="13818" width="29" style="76" customWidth="1"/>
    <col min="13819" max="13819" width="8.83203125" style="76"/>
    <col min="13820" max="13823" width="11.6640625" style="76" customWidth="1"/>
    <col min="13824" max="13824" width="21.33203125" style="76" customWidth="1"/>
    <col min="13825" max="14073" width="8.83203125" style="76"/>
    <col min="14074" max="14074" width="29" style="76" customWidth="1"/>
    <col min="14075" max="14075" width="8.83203125" style="76"/>
    <col min="14076" max="14079" width="11.6640625" style="76" customWidth="1"/>
    <col min="14080" max="14080" width="21.33203125" style="76" customWidth="1"/>
    <col min="14081" max="14329" width="8.83203125" style="76"/>
    <col min="14330" max="14330" width="29" style="76" customWidth="1"/>
    <col min="14331" max="14331" width="8.83203125" style="76"/>
    <col min="14332" max="14335" width="11.6640625" style="76" customWidth="1"/>
    <col min="14336" max="14336" width="21.33203125" style="76" customWidth="1"/>
    <col min="14337" max="14585" width="8.83203125" style="76"/>
    <col min="14586" max="14586" width="29" style="76" customWidth="1"/>
    <col min="14587" max="14587" width="8.83203125" style="76"/>
    <col min="14588" max="14591" width="11.6640625" style="76" customWidth="1"/>
    <col min="14592" max="14592" width="21.33203125" style="76" customWidth="1"/>
    <col min="14593" max="14841" width="8.83203125" style="76"/>
    <col min="14842" max="14842" width="29" style="76" customWidth="1"/>
    <col min="14843" max="14843" width="8.83203125" style="76"/>
    <col min="14844" max="14847" width="11.6640625" style="76" customWidth="1"/>
    <col min="14848" max="14848" width="21.33203125" style="76" customWidth="1"/>
    <col min="14849" max="15097" width="8.83203125" style="76"/>
    <col min="15098" max="15098" width="29" style="76" customWidth="1"/>
    <col min="15099" max="15099" width="8.83203125" style="76"/>
    <col min="15100" max="15103" width="11.6640625" style="76" customWidth="1"/>
    <col min="15104" max="15104" width="21.33203125" style="76" customWidth="1"/>
    <col min="15105" max="15353" width="8.83203125" style="76"/>
    <col min="15354" max="15354" width="29" style="76" customWidth="1"/>
    <col min="15355" max="15355" width="8.83203125" style="76"/>
    <col min="15356" max="15359" width="11.6640625" style="76" customWidth="1"/>
    <col min="15360" max="15360" width="21.33203125" style="76" customWidth="1"/>
    <col min="15361" max="15609" width="8.83203125" style="76"/>
    <col min="15610" max="15610" width="29" style="76" customWidth="1"/>
    <col min="15611" max="15611" width="8.83203125" style="76"/>
    <col min="15612" max="15615" width="11.6640625" style="76" customWidth="1"/>
    <col min="15616" max="15616" width="21.33203125" style="76" customWidth="1"/>
    <col min="15617" max="15865" width="8.83203125" style="76"/>
    <col min="15866" max="15866" width="29" style="76" customWidth="1"/>
    <col min="15867" max="15867" width="8.83203125" style="76"/>
    <col min="15868" max="15871" width="11.6640625" style="76" customWidth="1"/>
    <col min="15872" max="15872" width="21.33203125" style="76" customWidth="1"/>
    <col min="15873" max="16121" width="8.83203125" style="76"/>
    <col min="16122" max="16122" width="29" style="76" customWidth="1"/>
    <col min="16123" max="16123" width="8.83203125" style="76"/>
    <col min="16124" max="16127" width="11.6640625" style="76" customWidth="1"/>
    <col min="16128" max="16128" width="21.33203125" style="76" customWidth="1"/>
    <col min="16129" max="16384" width="8.83203125" style="76"/>
  </cols>
  <sheetData>
    <row r="1" spans="1:3">
      <c r="A1" s="76" t="s">
        <v>20</v>
      </c>
    </row>
    <row r="2" spans="1:3">
      <c r="A2" s="76" t="s">
        <v>26</v>
      </c>
    </row>
    <row r="3" spans="1:3">
      <c r="A3" s="77"/>
      <c r="B3" s="81"/>
      <c r="C3" s="93">
        <f>'Space Plan'!I52</f>
        <v>39987.142857142855</v>
      </c>
    </row>
    <row r="4" spans="1:3">
      <c r="A4" s="77"/>
      <c r="B4" s="81" t="s">
        <v>3</v>
      </c>
      <c r="C4" s="92" t="s">
        <v>2</v>
      </c>
    </row>
    <row r="5" spans="1:3">
      <c r="A5" s="77" t="s">
        <v>4</v>
      </c>
      <c r="B5" s="82">
        <v>2</v>
      </c>
      <c r="C5" s="83">
        <f>B5*C$3</f>
        <v>79974.28571428571</v>
      </c>
    </row>
    <row r="6" spans="1:3">
      <c r="A6" s="78" t="s">
        <v>5</v>
      </c>
      <c r="B6" s="84">
        <v>7</v>
      </c>
      <c r="C6" s="83">
        <f t="shared" ref="C6:C18" si="0">B6*C$3</f>
        <v>279910</v>
      </c>
    </row>
    <row r="7" spans="1:3">
      <c r="A7" s="78" t="s">
        <v>6</v>
      </c>
      <c r="B7" s="84">
        <v>18</v>
      </c>
      <c r="C7" s="83">
        <f t="shared" si="0"/>
        <v>719768.57142857136</v>
      </c>
    </row>
    <row r="8" spans="1:3">
      <c r="A8" s="78" t="s">
        <v>7</v>
      </c>
      <c r="B8" s="84">
        <v>5</v>
      </c>
      <c r="C8" s="83">
        <f t="shared" si="0"/>
        <v>199935.71428571426</v>
      </c>
    </row>
    <row r="9" spans="1:3">
      <c r="A9" s="78" t="s">
        <v>90</v>
      </c>
      <c r="B9" s="84">
        <v>4</v>
      </c>
      <c r="C9" s="83">
        <f t="shared" si="0"/>
        <v>159948.57142857142</v>
      </c>
    </row>
    <row r="10" spans="1:3">
      <c r="A10" s="78" t="s">
        <v>8</v>
      </c>
      <c r="B10" s="84">
        <v>20</v>
      </c>
      <c r="C10" s="83">
        <f t="shared" si="0"/>
        <v>799742.85714285704</v>
      </c>
    </row>
    <row r="11" spans="1:3">
      <c r="A11" s="78" t="s">
        <v>91</v>
      </c>
      <c r="B11" s="84">
        <v>1</v>
      </c>
      <c r="C11" s="83">
        <f t="shared" si="0"/>
        <v>39987.142857142855</v>
      </c>
    </row>
    <row r="12" spans="1:3">
      <c r="A12" s="78" t="s">
        <v>9</v>
      </c>
      <c r="B12" s="84">
        <v>1</v>
      </c>
      <c r="C12" s="83">
        <f t="shared" si="0"/>
        <v>39987.142857142855</v>
      </c>
    </row>
    <row r="13" spans="1:3">
      <c r="A13" s="78" t="s">
        <v>10</v>
      </c>
      <c r="B13" s="84">
        <v>0</v>
      </c>
      <c r="C13" s="83">
        <f t="shared" si="0"/>
        <v>0</v>
      </c>
    </row>
    <row r="14" spans="1:3">
      <c r="A14" s="78" t="s">
        <v>11</v>
      </c>
      <c r="B14" s="84">
        <v>2</v>
      </c>
      <c r="C14" s="83">
        <f t="shared" si="0"/>
        <v>79974.28571428571</v>
      </c>
    </row>
    <row r="15" spans="1:3">
      <c r="A15" s="78" t="s">
        <v>92</v>
      </c>
      <c r="B15" s="84">
        <v>10</v>
      </c>
      <c r="C15" s="83">
        <f t="shared" si="0"/>
        <v>399871.42857142852</v>
      </c>
    </row>
    <row r="16" spans="1:3">
      <c r="A16" s="78" t="s">
        <v>12</v>
      </c>
      <c r="B16" s="84">
        <v>20</v>
      </c>
      <c r="C16" s="83">
        <f t="shared" si="0"/>
        <v>799742.85714285704</v>
      </c>
    </row>
    <row r="17" spans="1:3">
      <c r="A17" s="78" t="s">
        <v>93</v>
      </c>
      <c r="B17" s="84">
        <v>20</v>
      </c>
      <c r="C17" s="83">
        <f t="shared" si="0"/>
        <v>799742.85714285704</v>
      </c>
    </row>
    <row r="18" spans="1:3">
      <c r="A18" s="79" t="s">
        <v>13</v>
      </c>
      <c r="B18" s="94">
        <v>5</v>
      </c>
      <c r="C18" s="95">
        <f t="shared" si="0"/>
        <v>199935.71428571426</v>
      </c>
    </row>
    <row r="19" spans="1:3">
      <c r="A19" s="78" t="s">
        <v>14</v>
      </c>
      <c r="B19" s="84">
        <f>C19/C3</f>
        <v>115.00000000000001</v>
      </c>
      <c r="C19" s="83">
        <f>SUM(C5:C18)</f>
        <v>4598521.4285714291</v>
      </c>
    </row>
    <row r="20" spans="1:3">
      <c r="A20" s="77"/>
      <c r="B20" s="77"/>
      <c r="C20" s="77"/>
    </row>
    <row r="21" spans="1:3">
      <c r="A21" s="77" t="s">
        <v>16</v>
      </c>
      <c r="B21" s="87">
        <v>0.03</v>
      </c>
      <c r="C21" s="88">
        <f t="shared" ref="C21:C26" si="1">$B21*C$19</f>
        <v>137955.64285714287</v>
      </c>
    </row>
    <row r="22" spans="1:3">
      <c r="A22" s="77" t="s">
        <v>96</v>
      </c>
      <c r="B22" s="87">
        <v>0.05</v>
      </c>
      <c r="C22" s="88">
        <f t="shared" si="1"/>
        <v>229926.07142857148</v>
      </c>
    </row>
    <row r="23" spans="1:3">
      <c r="A23" s="77" t="s">
        <v>17</v>
      </c>
      <c r="B23" s="87">
        <v>0.02</v>
      </c>
      <c r="C23" s="88">
        <f t="shared" si="1"/>
        <v>91970.42857142858</v>
      </c>
    </row>
    <row r="24" spans="1:3">
      <c r="A24" s="77" t="s">
        <v>94</v>
      </c>
      <c r="B24" s="87">
        <v>7.0000000000000007E-2</v>
      </c>
      <c r="C24" s="88">
        <f t="shared" si="1"/>
        <v>321896.50000000006</v>
      </c>
    </row>
    <row r="25" spans="1:3">
      <c r="A25" s="77" t="s">
        <v>18</v>
      </c>
      <c r="B25" s="87">
        <v>1.4999999999999999E-2</v>
      </c>
      <c r="C25" s="88">
        <f t="shared" si="1"/>
        <v>68977.821428571435</v>
      </c>
    </row>
    <row r="26" spans="1:3">
      <c r="A26" s="77" t="s">
        <v>95</v>
      </c>
      <c r="B26" s="87">
        <v>0.03</v>
      </c>
      <c r="C26" s="96">
        <f t="shared" si="1"/>
        <v>137955.64285714287</v>
      </c>
    </row>
    <row r="27" spans="1:3">
      <c r="A27" s="77" t="s">
        <v>97</v>
      </c>
      <c r="B27" s="77"/>
      <c r="C27" s="83">
        <f>C19+SUM(C21:C26)</f>
        <v>5587203.5357142864</v>
      </c>
    </row>
    <row r="28" spans="1:3">
      <c r="A28" s="91" t="s">
        <v>15</v>
      </c>
      <c r="B28" s="85"/>
      <c r="C28" s="86">
        <f>C27/C3</f>
        <v>139.72500000000002</v>
      </c>
    </row>
    <row r="29" spans="1:3">
      <c r="A29" s="77"/>
      <c r="B29" s="77"/>
      <c r="C29" s="77"/>
    </row>
    <row r="30" spans="1:3">
      <c r="A30" s="77" t="s">
        <v>98</v>
      </c>
      <c r="B30" s="87">
        <v>0.06</v>
      </c>
      <c r="C30" s="88">
        <f>$B30*C$27</f>
        <v>335232.2121428572</v>
      </c>
    </row>
    <row r="31" spans="1:3">
      <c r="A31" s="77" t="s">
        <v>27</v>
      </c>
      <c r="B31" s="87">
        <v>0.01</v>
      </c>
      <c r="C31" s="88">
        <f t="shared" ref="C31:C36" si="2">$B31*C$27</f>
        <v>55872.035357142864</v>
      </c>
    </row>
    <row r="32" spans="1:3">
      <c r="A32" s="77" t="s">
        <v>99</v>
      </c>
      <c r="B32" s="87">
        <v>0.01</v>
      </c>
      <c r="C32" s="88">
        <f t="shared" si="2"/>
        <v>55872.035357142864</v>
      </c>
    </row>
    <row r="33" spans="1:3">
      <c r="A33" s="77" t="s">
        <v>100</v>
      </c>
      <c r="B33" s="87"/>
      <c r="C33" s="88">
        <f>500*'Space Plan'!B53</f>
        <v>165000</v>
      </c>
    </row>
    <row r="34" spans="1:3">
      <c r="A34" s="77" t="s">
        <v>21</v>
      </c>
      <c r="B34" s="87">
        <v>0.03</v>
      </c>
      <c r="C34" s="88">
        <f t="shared" si="2"/>
        <v>167616.1060714286</v>
      </c>
    </row>
    <row r="35" spans="1:3">
      <c r="A35" s="97" t="s">
        <v>23</v>
      </c>
      <c r="B35" s="87">
        <v>0.03</v>
      </c>
      <c r="C35" s="88">
        <f t="shared" si="2"/>
        <v>167616.1060714286</v>
      </c>
    </row>
    <row r="36" spans="1:3">
      <c r="A36" s="77" t="s">
        <v>19</v>
      </c>
      <c r="B36" s="87">
        <v>0.05</v>
      </c>
      <c r="C36" s="96">
        <f t="shared" si="2"/>
        <v>279360.17678571434</v>
      </c>
    </row>
    <row r="37" spans="1:3">
      <c r="A37" s="77" t="s">
        <v>0</v>
      </c>
      <c r="B37" s="77"/>
      <c r="C37" s="83">
        <f>C28+SUM(C30:C36)</f>
        <v>1226708.3967857147</v>
      </c>
    </row>
    <row r="38" spans="1:3">
      <c r="A38" s="77"/>
      <c r="B38" s="77"/>
      <c r="C38" s="83"/>
    </row>
    <row r="39" spans="1:3">
      <c r="A39" s="97" t="s">
        <v>22</v>
      </c>
      <c r="B39" s="77"/>
      <c r="C39" s="83">
        <f>450000</f>
        <v>450000</v>
      </c>
    </row>
    <row r="40" spans="1:3">
      <c r="A40" s="77"/>
      <c r="B40" s="89"/>
      <c r="C40" s="90"/>
    </row>
    <row r="41" spans="1:3">
      <c r="A41" s="77" t="s">
        <v>1</v>
      </c>
      <c r="B41" s="77"/>
      <c r="C41" s="83">
        <f>C37+C27+C39</f>
        <v>7263911.932500001</v>
      </c>
    </row>
    <row r="42" spans="1:3">
      <c r="A42" s="97" t="s">
        <v>34</v>
      </c>
      <c r="B42" s="77"/>
      <c r="C42" s="95">
        <v>0</v>
      </c>
    </row>
    <row r="43" spans="1:3">
      <c r="A43" s="97" t="s">
        <v>35</v>
      </c>
      <c r="B43" s="77"/>
      <c r="C43" s="83">
        <f>C42+C41</f>
        <v>7263911.932500001</v>
      </c>
    </row>
    <row r="45" spans="1:3">
      <c r="A45" s="76" t="s">
        <v>25</v>
      </c>
      <c r="C45" s="80">
        <f>-12*PMT(0.06/12,300,C43)</f>
        <v>561617.83660525456</v>
      </c>
    </row>
    <row r="46" spans="1:3">
      <c r="A46" s="98" t="s">
        <v>24</v>
      </c>
      <c r="B46" s="99"/>
      <c r="C46" s="100">
        <f>C45/'Space Plan'!B53</f>
        <v>1701.8722321371351</v>
      </c>
    </row>
    <row r="47" spans="1:3">
      <c r="A47" s="98" t="s">
        <v>15</v>
      </c>
      <c r="B47" s="99"/>
      <c r="C47" s="101">
        <f>C45/'Cost Estimate'!C3</f>
        <v>14.044960366677797</v>
      </c>
    </row>
  </sheetData>
  <sheetCalcPr fullCalcOnLoad="1"/>
  <phoneticPr fontId="15" type="noConversion"/>
  <printOptions horizontalCentered="1"/>
  <pageMargins left="0.7" right="0.7" top="0.75" bottom="0.75" header="0.3" footer="0.3"/>
  <pageSetup orientation="portrait" horizontalDpi="4294967292" verticalDpi="4294967292"/>
  <headerFooter>
    <oddFooter>&amp;LConfidential Draft&amp;CFor Discussion Purposes Only&amp;R&amp;D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O67"/>
  <sheetViews>
    <sheetView tabSelected="1" defaultGridColor="0" colorId="10" zoomScaleSheetLayoutView="100" workbookViewId="0"/>
  </sheetViews>
  <sheetFormatPr baseColWidth="10" defaultColWidth="8.83203125" defaultRowHeight="12"/>
  <cols>
    <col min="1" max="1" width="49.5" style="10" bestFit="1" customWidth="1"/>
    <col min="2" max="2" width="7.6640625" style="48" customWidth="1"/>
    <col min="3" max="3" width="6.5" style="10" hidden="1" customWidth="1"/>
    <col min="4" max="5" width="8.6640625" style="10" hidden="1" customWidth="1"/>
    <col min="6" max="7" width="8.6640625" style="10" customWidth="1"/>
    <col min="8" max="8" width="7.83203125" style="10" customWidth="1"/>
    <col min="9" max="9" width="9.6640625" style="10" customWidth="1"/>
    <col min="10" max="16384" width="8.83203125" style="10"/>
  </cols>
  <sheetData>
    <row r="1" spans="1:9" s="45" customFormat="1">
      <c r="A1" s="76" t="s">
        <v>20</v>
      </c>
      <c r="B1" s="44"/>
      <c r="G1" s="45" t="s">
        <v>47</v>
      </c>
    </row>
    <row r="2" spans="1:9" s="45" customFormat="1" ht="15">
      <c r="A2" s="67" t="s">
        <v>77</v>
      </c>
      <c r="B2" s="44" t="s">
        <v>67</v>
      </c>
      <c r="C2" s="21"/>
      <c r="D2" s="21"/>
      <c r="E2" s="21"/>
      <c r="F2" s="43" t="s">
        <v>74</v>
      </c>
      <c r="G2" s="21"/>
    </row>
    <row r="3" spans="1:9" ht="15" customHeight="1">
      <c r="A3" s="2"/>
      <c r="B3" s="14"/>
      <c r="C3" s="2"/>
      <c r="D3" s="2"/>
      <c r="E3" s="2"/>
      <c r="F3" s="2"/>
      <c r="G3" s="2"/>
      <c r="I3" s="46"/>
    </row>
    <row r="4" spans="1:9" ht="12.5" customHeight="1">
      <c r="A4" s="4"/>
      <c r="B4" s="15"/>
      <c r="C4" s="4"/>
      <c r="D4" s="4"/>
      <c r="E4" s="4"/>
      <c r="F4" s="4"/>
      <c r="G4" s="4"/>
      <c r="H4" s="5" t="s">
        <v>36</v>
      </c>
      <c r="I4" s="22" t="s">
        <v>37</v>
      </c>
    </row>
    <row r="5" spans="1:9" ht="12.5" customHeight="1">
      <c r="A5" s="6"/>
      <c r="B5" s="7" t="s">
        <v>38</v>
      </c>
      <c r="C5" s="7" t="s">
        <v>55</v>
      </c>
      <c r="D5" s="7" t="s">
        <v>56</v>
      </c>
      <c r="E5" s="7" t="s">
        <v>57</v>
      </c>
      <c r="F5" s="6" t="s">
        <v>39</v>
      </c>
      <c r="G5" s="6"/>
      <c r="H5" s="5" t="s">
        <v>40</v>
      </c>
      <c r="I5" s="22" t="s">
        <v>41</v>
      </c>
    </row>
    <row r="6" spans="1:9" s="45" customFormat="1" ht="12.5" customHeight="1">
      <c r="A6" s="11" t="s">
        <v>42</v>
      </c>
      <c r="B6" s="12" t="s">
        <v>43</v>
      </c>
      <c r="C6" s="13"/>
      <c r="D6" s="13"/>
      <c r="E6" s="13"/>
      <c r="F6" s="13" t="s">
        <v>44</v>
      </c>
      <c r="G6" s="13" t="s">
        <v>37</v>
      </c>
      <c r="H6" s="13" t="s">
        <v>53</v>
      </c>
      <c r="I6" s="20" t="s">
        <v>45</v>
      </c>
    </row>
    <row r="7" spans="1:9" s="47" customFormat="1" ht="14" customHeight="1">
      <c r="A7" s="18"/>
      <c r="B7" s="19"/>
      <c r="C7" s="20"/>
      <c r="D7" s="20"/>
      <c r="E7" s="20"/>
      <c r="F7" s="20"/>
      <c r="G7" s="20"/>
      <c r="H7" s="20"/>
      <c r="I7" s="20"/>
    </row>
    <row r="8" spans="1:9" ht="14" customHeight="1">
      <c r="A8" s="3" t="s">
        <v>28</v>
      </c>
      <c r="I8" s="46"/>
    </row>
    <row r="9" spans="1:9" ht="14" customHeight="1">
      <c r="A9" s="10" t="s">
        <v>75</v>
      </c>
      <c r="B9" s="48">
        <v>2</v>
      </c>
      <c r="C9" s="48">
        <f t="shared" ref="C9:C10" si="0">B9</f>
        <v>2</v>
      </c>
      <c r="D9" s="48">
        <f t="shared" ref="D9:D10" si="1">2*B9</f>
        <v>4</v>
      </c>
      <c r="E9" s="48">
        <f t="shared" ref="E9:E10" si="2">B9</f>
        <v>2</v>
      </c>
      <c r="F9" s="10">
        <v>27.5</v>
      </c>
      <c r="G9" s="49">
        <f t="shared" ref="G9:G10" si="3">B9*F9</f>
        <v>55</v>
      </c>
      <c r="H9" s="10">
        <v>750</v>
      </c>
      <c r="I9" s="50">
        <f t="shared" ref="I9:I10" si="4">H9*B9</f>
        <v>1500</v>
      </c>
    </row>
    <row r="10" spans="1:9" ht="14" customHeight="1">
      <c r="A10" s="10" t="s">
        <v>76</v>
      </c>
      <c r="B10" s="48">
        <v>2</v>
      </c>
      <c r="C10" s="48">
        <f t="shared" si="0"/>
        <v>2</v>
      </c>
      <c r="D10" s="48">
        <f t="shared" si="1"/>
        <v>4</v>
      </c>
      <c r="E10" s="48">
        <f t="shared" si="2"/>
        <v>2</v>
      </c>
      <c r="F10" s="10">
        <v>27.5</v>
      </c>
      <c r="G10" s="49">
        <f t="shared" si="3"/>
        <v>55</v>
      </c>
      <c r="H10" s="10">
        <f>H9</f>
        <v>750</v>
      </c>
      <c r="I10" s="50">
        <f t="shared" si="4"/>
        <v>1500</v>
      </c>
    </row>
    <row r="11" spans="1:9" ht="14" customHeight="1">
      <c r="A11" s="10" t="s">
        <v>70</v>
      </c>
      <c r="B11" s="48">
        <v>2</v>
      </c>
      <c r="C11" s="48">
        <f>B11</f>
        <v>2</v>
      </c>
      <c r="D11" s="48">
        <f>2*B11</f>
        <v>4</v>
      </c>
      <c r="E11" s="48">
        <f>B11</f>
        <v>2</v>
      </c>
      <c r="F11" s="10">
        <v>27.5</v>
      </c>
      <c r="G11" s="49">
        <f>B11*F11</f>
        <v>55</v>
      </c>
      <c r="H11" s="10">
        <f t="shared" ref="H11:H14" si="5">H10</f>
        <v>750</v>
      </c>
      <c r="I11" s="50">
        <f>H11*B11</f>
        <v>1500</v>
      </c>
    </row>
    <row r="12" spans="1:9" ht="14" customHeight="1">
      <c r="A12" s="10" t="s">
        <v>71</v>
      </c>
      <c r="B12" s="24">
        <v>2</v>
      </c>
      <c r="C12" s="25">
        <f>B12</f>
        <v>2</v>
      </c>
      <c r="D12" s="25">
        <f>2*B12</f>
        <v>4</v>
      </c>
      <c r="E12" s="25">
        <f>B12</f>
        <v>2</v>
      </c>
      <c r="F12" s="10">
        <v>27.5</v>
      </c>
      <c r="G12" s="49">
        <f>B12*F12</f>
        <v>55</v>
      </c>
      <c r="H12" s="10">
        <f t="shared" si="5"/>
        <v>750</v>
      </c>
      <c r="I12" s="50">
        <f>H12*B12</f>
        <v>1500</v>
      </c>
    </row>
    <row r="13" spans="1:9" ht="14" customHeight="1">
      <c r="A13" s="10" t="s">
        <v>72</v>
      </c>
      <c r="B13" s="24">
        <v>2</v>
      </c>
      <c r="C13" s="25">
        <f>B13</f>
        <v>2</v>
      </c>
      <c r="D13" s="25">
        <f>2*B13</f>
        <v>4</v>
      </c>
      <c r="E13" s="25">
        <f>B13</f>
        <v>2</v>
      </c>
      <c r="F13" s="10">
        <v>27.5</v>
      </c>
      <c r="G13" s="49">
        <f>B13*F13</f>
        <v>55</v>
      </c>
      <c r="H13" s="10">
        <f t="shared" si="5"/>
        <v>750</v>
      </c>
      <c r="I13" s="50">
        <f>H13*B13</f>
        <v>1500</v>
      </c>
    </row>
    <row r="14" spans="1:9" ht="14" customHeight="1">
      <c r="A14" s="10" t="s">
        <v>73</v>
      </c>
      <c r="B14" s="102">
        <v>2</v>
      </c>
      <c r="C14" s="103">
        <f>B14</f>
        <v>2</v>
      </c>
      <c r="D14" s="103">
        <f>2*B14</f>
        <v>4</v>
      </c>
      <c r="E14" s="103">
        <f>B14</f>
        <v>2</v>
      </c>
      <c r="F14" s="69">
        <v>27.5</v>
      </c>
      <c r="G14" s="104">
        <f>B14*F14</f>
        <v>55</v>
      </c>
      <c r="H14" s="10">
        <f t="shared" si="5"/>
        <v>750</v>
      </c>
      <c r="I14" s="50">
        <f>H14*B14</f>
        <v>1500</v>
      </c>
    </row>
    <row r="15" spans="1:9" ht="14" customHeight="1">
      <c r="B15" s="24"/>
      <c r="C15" s="25"/>
      <c r="D15" s="25"/>
      <c r="E15" s="25"/>
      <c r="G15" s="41"/>
      <c r="H15" s="25"/>
      <c r="I15" s="50"/>
    </row>
    <row r="16" spans="1:9" ht="14" customHeight="1">
      <c r="A16" s="10" t="s">
        <v>58</v>
      </c>
      <c r="B16" s="24">
        <v>1</v>
      </c>
      <c r="C16" s="25">
        <f>B16</f>
        <v>1</v>
      </c>
      <c r="D16" s="25">
        <f>2*B16</f>
        <v>2</v>
      </c>
      <c r="E16" s="25">
        <f>B16</f>
        <v>1</v>
      </c>
      <c r="F16" s="41"/>
      <c r="G16" s="25"/>
      <c r="H16" s="40">
        <v>900</v>
      </c>
      <c r="I16" s="50">
        <f>H16*B16</f>
        <v>900</v>
      </c>
    </row>
    <row r="17" spans="1:9" ht="14" customHeight="1">
      <c r="A17" s="10" t="s">
        <v>46</v>
      </c>
      <c r="B17" s="24">
        <v>1</v>
      </c>
      <c r="C17" s="25">
        <f>B17</f>
        <v>1</v>
      </c>
      <c r="D17" s="25">
        <f>2*B17</f>
        <v>2</v>
      </c>
      <c r="E17" s="25">
        <f>B17</f>
        <v>1</v>
      </c>
      <c r="F17" s="41"/>
      <c r="G17" s="25"/>
      <c r="H17" s="40">
        <f>H16</f>
        <v>900</v>
      </c>
      <c r="I17" s="50">
        <f>H17*B17</f>
        <v>900</v>
      </c>
    </row>
    <row r="18" spans="1:9" ht="14" customHeight="1">
      <c r="A18" s="10" t="s">
        <v>61</v>
      </c>
      <c r="B18" s="24">
        <v>1</v>
      </c>
      <c r="C18" s="25">
        <f>B18</f>
        <v>1</v>
      </c>
      <c r="D18" s="25">
        <f>2*B18</f>
        <v>2</v>
      </c>
      <c r="E18" s="25">
        <f>B18</f>
        <v>1</v>
      </c>
      <c r="F18" s="41"/>
      <c r="G18" s="41"/>
      <c r="H18" s="40">
        <f>H17</f>
        <v>900</v>
      </c>
      <c r="I18" s="50">
        <f>H18*B18</f>
        <v>900</v>
      </c>
    </row>
    <row r="19" spans="1:9" ht="14" customHeight="1">
      <c r="A19" t="s">
        <v>87</v>
      </c>
      <c r="B19" s="24">
        <v>1</v>
      </c>
      <c r="C19" s="25"/>
      <c r="D19" s="25"/>
      <c r="E19" s="25"/>
      <c r="F19" s="41"/>
      <c r="G19" s="41"/>
      <c r="H19" s="40">
        <v>600</v>
      </c>
      <c r="I19" s="50">
        <f>H19*B19</f>
        <v>600</v>
      </c>
    </row>
    <row r="20" spans="1:9" ht="14" customHeight="1">
      <c r="A20" t="s">
        <v>85</v>
      </c>
      <c r="B20" s="24">
        <v>2</v>
      </c>
      <c r="C20" s="25"/>
      <c r="D20" s="25"/>
      <c r="E20" s="25"/>
      <c r="F20" s="41"/>
      <c r="G20" s="41"/>
      <c r="H20" s="40">
        <v>300</v>
      </c>
      <c r="I20" s="50">
        <f>H20*B20</f>
        <v>600</v>
      </c>
    </row>
    <row r="21" spans="1:9" ht="14" customHeight="1">
      <c r="A21"/>
      <c r="B21" s="24"/>
      <c r="C21" s="25"/>
      <c r="D21" s="25"/>
      <c r="E21" s="25"/>
      <c r="F21" s="41"/>
      <c r="G21" s="41"/>
      <c r="H21" s="40"/>
      <c r="I21" s="50"/>
    </row>
    <row r="22" spans="1:9" ht="14" customHeight="1">
      <c r="A22" s="3" t="s">
        <v>29</v>
      </c>
      <c r="B22" s="24"/>
      <c r="C22" s="40"/>
      <c r="D22" s="40"/>
      <c r="E22" s="40"/>
      <c r="F22" s="40"/>
      <c r="G22" s="40"/>
      <c r="H22" s="40"/>
      <c r="I22" s="50"/>
    </row>
    <row r="23" spans="1:9" ht="14" customHeight="1">
      <c r="A23" t="s">
        <v>81</v>
      </c>
      <c r="B23" s="24">
        <v>1</v>
      </c>
      <c r="C23" s="25"/>
      <c r="D23" s="25"/>
      <c r="E23" s="25"/>
      <c r="F23" s="41"/>
      <c r="G23" s="41"/>
      <c r="H23" s="40">
        <f>(104*70)+1000</f>
        <v>8280</v>
      </c>
      <c r="I23" s="50">
        <f t="shared" ref="I23:I28" si="6">H23*B23</f>
        <v>8280</v>
      </c>
    </row>
    <row r="24" spans="1:9" ht="14" customHeight="1">
      <c r="A24" t="s">
        <v>86</v>
      </c>
      <c r="B24" s="24">
        <v>1</v>
      </c>
      <c r="C24" s="25"/>
      <c r="D24" s="25"/>
      <c r="E24" s="25"/>
      <c r="F24" s="41"/>
      <c r="G24" s="41"/>
      <c r="H24" s="40">
        <v>150</v>
      </c>
      <c r="I24" s="50">
        <f t="shared" si="6"/>
        <v>150</v>
      </c>
    </row>
    <row r="25" spans="1:9" ht="14" customHeight="1">
      <c r="A25" t="s">
        <v>79</v>
      </c>
      <c r="B25" s="24">
        <v>1</v>
      </c>
      <c r="C25" s="41"/>
      <c r="D25" s="41"/>
      <c r="E25" s="41"/>
      <c r="F25" s="41"/>
      <c r="G25" s="41"/>
      <c r="H25" s="25">
        <f>SUM(G9:G14)*12/2</f>
        <v>1980</v>
      </c>
      <c r="I25" s="50">
        <f t="shared" si="6"/>
        <v>1980</v>
      </c>
    </row>
    <row r="26" spans="1:9" ht="14" customHeight="1">
      <c r="A26" s="10" t="s">
        <v>49</v>
      </c>
      <c r="B26" s="27">
        <v>1</v>
      </c>
      <c r="C26" s="41"/>
      <c r="D26" s="41"/>
      <c r="E26" s="41"/>
      <c r="F26" s="41"/>
      <c r="G26" s="41"/>
      <c r="H26" s="41">
        <v>800</v>
      </c>
      <c r="I26" s="50">
        <f t="shared" si="6"/>
        <v>800</v>
      </c>
    </row>
    <row r="27" spans="1:9" ht="14" customHeight="1">
      <c r="A27" s="10" t="s">
        <v>66</v>
      </c>
      <c r="B27" s="24">
        <v>1</v>
      </c>
      <c r="C27" s="25">
        <f>B27</f>
        <v>1</v>
      </c>
      <c r="D27" s="25">
        <f>11*B27</f>
        <v>11</v>
      </c>
      <c r="E27" s="25">
        <f>3*B27</f>
        <v>3</v>
      </c>
      <c r="F27" s="41"/>
      <c r="G27" s="41"/>
      <c r="H27" s="40">
        <v>1200</v>
      </c>
      <c r="I27" s="50">
        <f t="shared" si="6"/>
        <v>1200</v>
      </c>
    </row>
    <row r="28" spans="1:9" ht="14" customHeight="1">
      <c r="A28" s="10" t="s">
        <v>48</v>
      </c>
      <c r="B28" s="24">
        <v>1</v>
      </c>
      <c r="C28" s="41"/>
      <c r="D28" s="41"/>
      <c r="E28" s="41"/>
      <c r="F28" s="41"/>
      <c r="G28" s="41"/>
      <c r="H28" s="40">
        <v>300</v>
      </c>
      <c r="I28" s="50">
        <f t="shared" si="6"/>
        <v>300</v>
      </c>
    </row>
    <row r="29" spans="1:9" s="45" customFormat="1" ht="14" customHeight="1">
      <c r="A29" s="10"/>
      <c r="B29" s="24"/>
      <c r="C29" s="41"/>
      <c r="D29" s="41"/>
      <c r="E29" s="41"/>
      <c r="F29" s="41"/>
      <c r="G29" s="41"/>
      <c r="H29" s="40"/>
      <c r="I29" s="50"/>
    </row>
    <row r="30" spans="1:9" s="45" customFormat="1" ht="14" customHeight="1">
      <c r="A30" s="3" t="s">
        <v>30</v>
      </c>
      <c r="B30" s="24"/>
      <c r="C30" s="41"/>
      <c r="D30" s="41"/>
      <c r="E30" s="41"/>
      <c r="F30" s="41"/>
      <c r="G30" s="41"/>
      <c r="H30" s="40"/>
      <c r="I30" s="50"/>
    </row>
    <row r="31" spans="1:9" s="45" customFormat="1" ht="14" customHeight="1">
      <c r="A31" s="61" t="s">
        <v>68</v>
      </c>
      <c r="B31" s="44">
        <v>1</v>
      </c>
      <c r="C31" s="60">
        <v>250</v>
      </c>
      <c r="D31" s="58">
        <f>C31</f>
        <v>250</v>
      </c>
      <c r="E31" s="58">
        <f>H31</f>
        <v>200</v>
      </c>
      <c r="F31" s="55"/>
      <c r="G31" s="55"/>
      <c r="H31" s="62">
        <v>200</v>
      </c>
      <c r="I31" s="59">
        <f>H31*B31</f>
        <v>200</v>
      </c>
    </row>
    <row r="32" spans="1:9" s="45" customFormat="1" ht="14" customHeight="1">
      <c r="A32" s="61" t="s">
        <v>62</v>
      </c>
      <c r="B32" s="44">
        <v>1</v>
      </c>
      <c r="C32" s="60">
        <v>180</v>
      </c>
      <c r="D32" s="55">
        <v>1</v>
      </c>
      <c r="E32" s="55">
        <v>1</v>
      </c>
      <c r="F32" s="55"/>
      <c r="G32" s="55"/>
      <c r="H32" s="62">
        <v>120</v>
      </c>
      <c r="I32" s="59">
        <f t="shared" ref="I32:I38" si="7">H32*B32</f>
        <v>120</v>
      </c>
    </row>
    <row r="33" spans="1:9" s="45" customFormat="1" ht="14" customHeight="1">
      <c r="A33" s="68" t="s">
        <v>80</v>
      </c>
      <c r="B33" s="44">
        <v>1</v>
      </c>
      <c r="C33" s="60">
        <v>150</v>
      </c>
      <c r="D33" s="55"/>
      <c r="E33" s="55"/>
      <c r="F33" s="55"/>
      <c r="G33" s="55"/>
      <c r="H33" s="62">
        <v>96</v>
      </c>
      <c r="I33" s="59">
        <f t="shared" si="7"/>
        <v>96</v>
      </c>
    </row>
    <row r="34" spans="1:9" s="45" customFormat="1" ht="14" customHeight="1">
      <c r="A34" t="s">
        <v>84</v>
      </c>
      <c r="B34" s="44">
        <v>1</v>
      </c>
      <c r="H34" s="45">
        <v>120</v>
      </c>
      <c r="I34" s="54">
        <f>H34*B34</f>
        <v>120</v>
      </c>
    </row>
    <row r="35" spans="1:9" s="45" customFormat="1" ht="14" customHeight="1">
      <c r="A35" s="70" t="s">
        <v>31</v>
      </c>
      <c r="B35" s="44">
        <v>1</v>
      </c>
      <c r="C35" s="60"/>
      <c r="D35" s="55"/>
      <c r="E35" s="55"/>
      <c r="F35" s="55"/>
      <c r="G35" s="55"/>
      <c r="H35" s="62">
        <v>96</v>
      </c>
      <c r="I35" s="59">
        <f t="shared" si="7"/>
        <v>96</v>
      </c>
    </row>
    <row r="36" spans="1:9" s="45" customFormat="1" ht="14" customHeight="1">
      <c r="A36" s="61" t="s">
        <v>63</v>
      </c>
      <c r="B36" s="44">
        <v>1</v>
      </c>
      <c r="C36" s="60">
        <v>120</v>
      </c>
      <c r="D36" s="55"/>
      <c r="E36" s="55"/>
      <c r="F36" s="55"/>
      <c r="G36" s="55"/>
      <c r="H36" s="62">
        <v>96</v>
      </c>
      <c r="I36" s="59">
        <f t="shared" si="7"/>
        <v>96</v>
      </c>
    </row>
    <row r="37" spans="1:9" s="45" customFormat="1" ht="14" customHeight="1">
      <c r="A37" s="61" t="s">
        <v>69</v>
      </c>
      <c r="B37" s="44">
        <v>1</v>
      </c>
      <c r="C37" s="60">
        <v>150</v>
      </c>
      <c r="D37" s="55">
        <v>1</v>
      </c>
      <c r="E37" s="55">
        <v>1</v>
      </c>
      <c r="F37" s="55"/>
      <c r="G37" s="55"/>
      <c r="H37" s="62">
        <v>96</v>
      </c>
      <c r="I37" s="59">
        <f t="shared" si="7"/>
        <v>96</v>
      </c>
    </row>
    <row r="38" spans="1:9" s="45" customFormat="1" ht="14" customHeight="1">
      <c r="A38" s="61" t="s">
        <v>64</v>
      </c>
      <c r="B38" s="44">
        <v>1</v>
      </c>
      <c r="C38" s="60">
        <v>300</v>
      </c>
      <c r="D38" s="55"/>
      <c r="E38" s="55"/>
      <c r="F38" s="55"/>
      <c r="G38" s="55"/>
      <c r="H38" s="62">
        <v>96</v>
      </c>
      <c r="I38" s="59">
        <f t="shared" si="7"/>
        <v>96</v>
      </c>
    </row>
    <row r="39" spans="1:9" s="45" customFormat="1" ht="14" customHeight="1">
      <c r="A39" t="s">
        <v>78</v>
      </c>
      <c r="B39" s="44">
        <v>1</v>
      </c>
      <c r="H39" s="73">
        <v>150</v>
      </c>
      <c r="I39" s="54">
        <f>H39*B39</f>
        <v>150</v>
      </c>
    </row>
    <row r="40" spans="1:9" s="45" customFormat="1" ht="14" customHeight="1">
      <c r="A40" s="61" t="s">
        <v>65</v>
      </c>
      <c r="B40" s="44">
        <v>1</v>
      </c>
      <c r="C40" s="60">
        <v>150</v>
      </c>
      <c r="D40" s="55"/>
      <c r="E40" s="55"/>
      <c r="F40" s="55"/>
      <c r="G40" s="55"/>
      <c r="H40" s="62">
        <v>150</v>
      </c>
      <c r="I40" s="54">
        <f>H40*B40</f>
        <v>150</v>
      </c>
    </row>
    <row r="41" spans="1:9" s="45" customFormat="1" ht="14" customHeight="1">
      <c r="A41" s="68" t="s">
        <v>88</v>
      </c>
      <c r="B41" s="44">
        <f>SUM(B9:B18)</f>
        <v>15</v>
      </c>
      <c r="C41" s="60"/>
      <c r="D41" s="55"/>
      <c r="E41" s="55"/>
      <c r="F41" s="55"/>
      <c r="G41" s="55"/>
      <c r="H41" s="62">
        <v>40</v>
      </c>
      <c r="I41" s="54">
        <f>H41*B41</f>
        <v>600</v>
      </c>
    </row>
    <row r="42" spans="1:9" ht="14" customHeight="1">
      <c r="B42" s="24"/>
      <c r="C42" s="40"/>
      <c r="D42" s="40"/>
      <c r="E42" s="40"/>
      <c r="F42" s="40"/>
      <c r="G42" s="40"/>
      <c r="H42" s="40"/>
      <c r="I42" s="50"/>
    </row>
    <row r="43" spans="1:9" ht="14" customHeight="1">
      <c r="A43" s="3" t="s">
        <v>32</v>
      </c>
      <c r="B43" s="24"/>
      <c r="C43" s="40"/>
      <c r="D43" s="40"/>
      <c r="E43" s="40"/>
      <c r="F43" s="40"/>
      <c r="G43" s="40"/>
      <c r="H43" s="40"/>
      <c r="I43" s="50"/>
    </row>
    <row r="44" spans="1:9" ht="14" customHeight="1">
      <c r="A44" s="10" t="s">
        <v>50</v>
      </c>
      <c r="B44" s="24">
        <v>1</v>
      </c>
      <c r="C44" s="26"/>
      <c r="D44" s="26"/>
      <c r="E44" s="26"/>
      <c r="F44" s="40"/>
      <c r="G44" s="26"/>
      <c r="H44" s="25">
        <v>80</v>
      </c>
      <c r="I44" s="50">
        <f>H44*B44</f>
        <v>80</v>
      </c>
    </row>
    <row r="45" spans="1:9" ht="14" customHeight="1">
      <c r="A45" s="10" t="s">
        <v>60</v>
      </c>
      <c r="B45" s="24">
        <v>1</v>
      </c>
      <c r="C45" s="41"/>
      <c r="D45" s="41"/>
      <c r="E45" s="41"/>
      <c r="F45" s="41"/>
      <c r="G45" s="41"/>
      <c r="H45" s="40">
        <v>60</v>
      </c>
      <c r="I45" s="50">
        <f>H45*B45</f>
        <v>60</v>
      </c>
    </row>
    <row r="46" spans="1:9" ht="14" customHeight="1">
      <c r="A46" s="57" t="s">
        <v>51</v>
      </c>
      <c r="B46" s="51">
        <v>1</v>
      </c>
      <c r="C46" s="52"/>
      <c r="D46" s="52">
        <v>1</v>
      </c>
      <c r="E46" s="52"/>
      <c r="F46" s="52"/>
      <c r="G46" s="52"/>
      <c r="H46" s="74">
        <v>200</v>
      </c>
      <c r="I46" s="42">
        <f>H46*B46</f>
        <v>200</v>
      </c>
    </row>
    <row r="47" spans="1:9" ht="14" customHeight="1">
      <c r="A47" s="75" t="s">
        <v>89</v>
      </c>
      <c r="B47" s="51">
        <v>1</v>
      </c>
      <c r="C47" s="52"/>
      <c r="D47" s="52"/>
      <c r="E47" s="52"/>
      <c r="F47" s="52"/>
      <c r="G47" s="52"/>
      <c r="H47" s="74">
        <v>96</v>
      </c>
      <c r="I47" s="42">
        <f t="shared" ref="I47" si="8">H47*B47</f>
        <v>96</v>
      </c>
    </row>
    <row r="48" spans="1:9" ht="14" customHeight="1">
      <c r="A48" s="75" t="s">
        <v>33</v>
      </c>
      <c r="B48" s="51">
        <v>1</v>
      </c>
      <c r="C48" s="52"/>
      <c r="D48" s="52"/>
      <c r="E48" s="52"/>
      <c r="F48" s="52"/>
      <c r="G48" s="52"/>
      <c r="H48" s="74">
        <v>125</v>
      </c>
      <c r="I48" s="42">
        <f t="shared" ref="I48" si="9">H48*B48</f>
        <v>125</v>
      </c>
    </row>
    <row r="49" spans="1:15" ht="14" customHeight="1">
      <c r="A49" s="57"/>
      <c r="B49" s="51"/>
      <c r="C49" s="52"/>
      <c r="D49" s="52"/>
      <c r="E49" s="52"/>
      <c r="F49" s="52"/>
      <c r="G49" s="52"/>
      <c r="H49" s="53"/>
      <c r="I49" s="42"/>
    </row>
    <row r="50" spans="1:15" s="45" customFormat="1" ht="14" customHeight="1">
      <c r="A50" s="17" t="s">
        <v>82</v>
      </c>
      <c r="B50" s="24"/>
      <c r="C50" s="9"/>
      <c r="D50" s="9"/>
      <c r="E50" s="9"/>
      <c r="F50" s="40"/>
      <c r="G50" s="9"/>
      <c r="H50" s="29"/>
      <c r="I50" s="39">
        <f>SUM(I9:I49)</f>
        <v>27991</v>
      </c>
      <c r="J50" s="65"/>
      <c r="K50"/>
      <c r="L50"/>
      <c r="M50"/>
      <c r="N50" s="62"/>
      <c r="O50" s="62"/>
    </row>
    <row r="51" spans="1:15" ht="14" customHeight="1">
      <c r="A51" s="17" t="s">
        <v>83</v>
      </c>
      <c r="B51" s="24"/>
      <c r="C51" s="9"/>
      <c r="D51" s="9"/>
      <c r="E51" s="9"/>
      <c r="F51" s="40"/>
      <c r="G51" s="9"/>
      <c r="H51" s="29"/>
      <c r="I51" s="23">
        <f>I52-I50</f>
        <v>11996.142857142855</v>
      </c>
      <c r="J51" s="66"/>
      <c r="K51"/>
      <c r="L51"/>
      <c r="M51"/>
      <c r="N51" s="71"/>
      <c r="O51" s="71"/>
    </row>
    <row r="52" spans="1:15" ht="14" customHeight="1">
      <c r="A52" s="1" t="s">
        <v>52</v>
      </c>
      <c r="B52" s="24"/>
      <c r="C52" s="9"/>
      <c r="D52" s="9"/>
      <c r="E52" s="9"/>
      <c r="F52" s="9"/>
      <c r="G52" s="9"/>
      <c r="H52" s="29"/>
      <c r="I52" s="23">
        <f>I50/70*100</f>
        <v>39987.142857142855</v>
      </c>
      <c r="K52"/>
      <c r="L52"/>
      <c r="M52"/>
      <c r="N52" s="71"/>
      <c r="O52" s="71"/>
    </row>
    <row r="53" spans="1:15" s="45" customFormat="1" ht="14" customHeight="1">
      <c r="A53" s="17" t="s">
        <v>59</v>
      </c>
      <c r="B53" s="72">
        <f>SUM(G9:G14)</f>
        <v>330</v>
      </c>
      <c r="C53" s="16"/>
      <c r="D53" s="16"/>
      <c r="E53" s="16"/>
      <c r="F53" s="28"/>
      <c r="G53" s="10"/>
      <c r="H53" s="40"/>
      <c r="I53" s="50"/>
      <c r="K53"/>
      <c r="L53"/>
      <c r="M53"/>
      <c r="N53" s="62"/>
      <c r="O53" s="62"/>
    </row>
    <row r="54" spans="1:15" ht="14" customHeight="1">
      <c r="A54" s="17"/>
      <c r="B54" s="56"/>
      <c r="C54" s="56"/>
      <c r="D54" s="56"/>
      <c r="E54" s="56"/>
      <c r="F54" s="56"/>
      <c r="G54" s="56"/>
      <c r="H54" s="56"/>
      <c r="I54" s="54"/>
      <c r="K54"/>
      <c r="L54"/>
      <c r="M54"/>
      <c r="N54" s="71"/>
      <c r="O54" s="71"/>
    </row>
    <row r="55" spans="1:15" s="45" customFormat="1" ht="14" customHeight="1">
      <c r="A55" s="17" t="s">
        <v>54</v>
      </c>
      <c r="B55" s="30">
        <f>(I52/B53)</f>
        <v>121.17316017316017</v>
      </c>
      <c r="C55" s="30"/>
      <c r="D55" s="30"/>
      <c r="E55" s="30"/>
      <c r="F55" s="9"/>
      <c r="G55" s="10"/>
      <c r="H55" s="29"/>
      <c r="I55" s="50"/>
      <c r="K55"/>
      <c r="L55"/>
      <c r="M55"/>
      <c r="N55" s="62"/>
      <c r="O55" s="62"/>
    </row>
    <row r="56" spans="1:15" ht="14" customHeight="1">
      <c r="H56" s="8"/>
      <c r="K56"/>
      <c r="L56"/>
      <c r="M56"/>
      <c r="N56" s="71"/>
      <c r="O56" s="71"/>
    </row>
    <row r="57" spans="1:15" ht="14" customHeight="1">
      <c r="A57" s="33"/>
      <c r="B57" s="34"/>
      <c r="C57" s="32" t="s">
        <v>47</v>
      </c>
      <c r="D57" s="32"/>
      <c r="E57" s="32"/>
      <c r="F57" s="32"/>
      <c r="G57" s="32" t="s">
        <v>47</v>
      </c>
      <c r="H57" s="32"/>
      <c r="I57" s="32"/>
    </row>
    <row r="58" spans="1:15" s="32" customFormat="1" ht="13.5" customHeight="1">
      <c r="A58" s="35"/>
      <c r="B58" s="36"/>
      <c r="C58" s="45"/>
      <c r="D58" s="45"/>
      <c r="E58" s="45"/>
      <c r="F58" s="44" t="s">
        <v>47</v>
      </c>
      <c r="G58" s="45"/>
      <c r="H58" s="45"/>
      <c r="I58" s="45"/>
    </row>
    <row r="59" spans="1:15" s="45" customFormat="1" ht="25.5" customHeight="1">
      <c r="A59" s="31"/>
      <c r="B59" s="37"/>
      <c r="F59" s="44"/>
      <c r="G59" s="45" t="s">
        <v>47</v>
      </c>
    </row>
    <row r="60" spans="1:15" s="45" customFormat="1" ht="14" customHeight="1">
      <c r="A60" s="31"/>
      <c r="B60" s="38"/>
      <c r="C60" s="10"/>
      <c r="D60" s="10"/>
      <c r="E60" s="10"/>
      <c r="F60" s="48"/>
      <c r="G60" s="10"/>
      <c r="H60" s="10"/>
      <c r="I60" s="10"/>
    </row>
    <row r="61" spans="1:15" ht="14" customHeight="1">
      <c r="A61" s="31"/>
      <c r="B61" s="38"/>
      <c r="F61" s="48"/>
    </row>
    <row r="62" spans="1:15" ht="14" customHeight="1"/>
    <row r="63" spans="1:15">
      <c r="A63" s="31"/>
      <c r="B63" s="44"/>
      <c r="C63" s="63"/>
      <c r="D63" s="63">
        <f>SUM(D10:D49)</f>
        <v>290</v>
      </c>
      <c r="E63" s="63"/>
      <c r="F63" s="63"/>
      <c r="G63" s="63"/>
      <c r="H63" s="45"/>
      <c r="I63" s="45"/>
    </row>
    <row r="64" spans="1:15" s="45" customFormat="1">
      <c r="A64" s="31"/>
      <c r="B64" s="44"/>
      <c r="C64" s="63"/>
      <c r="D64" s="63"/>
      <c r="E64" s="63">
        <f>SUM(E10:E49)</f>
        <v>218</v>
      </c>
      <c r="F64" s="64" t="s">
        <v>47</v>
      </c>
      <c r="G64" s="63"/>
    </row>
    <row r="65" spans="2:9" s="45" customFormat="1">
      <c r="B65" s="44"/>
      <c r="C65" s="63"/>
      <c r="D65" s="63"/>
      <c r="E65" s="63"/>
      <c r="F65" s="63"/>
      <c r="G65" s="63"/>
    </row>
    <row r="66" spans="2:9" s="45" customFormat="1">
      <c r="B66" s="44"/>
      <c r="C66" s="63"/>
      <c r="D66" s="63"/>
      <c r="E66" s="63"/>
      <c r="F66" s="63"/>
      <c r="G66" s="63"/>
    </row>
    <row r="67" spans="2:9" s="45" customFormat="1">
      <c r="B67" s="44"/>
      <c r="C67" s="63"/>
      <c r="D67" s="63"/>
      <c r="E67" s="63"/>
      <c r="F67" s="63"/>
      <c r="G67" s="63"/>
      <c r="I67" s="3"/>
    </row>
  </sheetData>
  <sheetCalcPr fullCalcOnLoad="1"/>
  <dataConsolidate/>
  <phoneticPr fontId="6" type="noConversion"/>
  <printOptions horizontalCentered="1"/>
  <pageMargins left="0.25" right="0.25" top="0.5" bottom="0.25" header="0.28000000000000003" footer="0.5"/>
  <headerFooter alignWithMargins="0">
    <oddFooter>&amp;LConfidential Draft&amp;CFor Discussion Purposes Only&amp;R&amp;D</oddFooter>
  </headerFooter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Estimate</vt:lpstr>
      <vt:lpstr>Space Plan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Space Plan Cost Estimate</dc:title>
  <dc:subject/>
  <dc:creator>Charter School Tools</dc:creator>
  <cp:keywords/>
  <dc:description/>
  <cp:lastModifiedBy>Amanda Brice</cp:lastModifiedBy>
  <cp:lastPrinted>2012-11-13T03:12:54Z</cp:lastPrinted>
  <dcterms:created xsi:type="dcterms:W3CDTF">1999-06-16T12:52:08Z</dcterms:created>
  <dcterms:modified xsi:type="dcterms:W3CDTF">2013-01-28T02:42:49Z</dcterms:modified>
  <cp:category/>
</cp:coreProperties>
</file>